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LIAH\S2 UNSRI\Rancangan TEsis\PROPOSAL TESIS\FIX PROPOSAL PRINT\REVISI SEMPRO\"/>
    </mc:Choice>
  </mc:AlternateContent>
  <xr:revisionPtr revIDLastSave="0" documentId="13_ncr:1_{5B078D9B-6FB8-46FF-8E5B-7783A4D2B9B7}" xr6:coauthVersionLast="47" xr6:coauthVersionMax="47" xr10:uidLastSave="{00000000-0000-0000-0000-000000000000}"/>
  <bookViews>
    <workbookView xWindow="-110" yWindow="-110" windowWidth="19420" windowHeight="11500" activeTab="1" xr2:uid="{D2623224-9D4B-43C7-9DA0-C4CF7299BACD}"/>
  </bookViews>
  <sheets>
    <sheet name="Observasi Pilot" sheetId="4" r:id="rId1"/>
    <sheet name="Observasi Teaching" sheetId="5" r:id="rId2"/>
    <sheet name="REKAP NGAIN 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7" l="1"/>
  <c r="E69" i="7"/>
  <c r="F65" i="7"/>
  <c r="E65" i="7"/>
  <c r="F64" i="7"/>
  <c r="G64" i="7" s="1"/>
  <c r="H64" i="7" s="1"/>
  <c r="E64" i="7"/>
  <c r="F63" i="7"/>
  <c r="G63" i="7" s="1"/>
  <c r="H63" i="7" s="1"/>
  <c r="E63" i="7"/>
  <c r="F62" i="7"/>
  <c r="G62" i="7" s="1"/>
  <c r="H62" i="7" s="1"/>
  <c r="E62" i="7"/>
  <c r="F61" i="7"/>
  <c r="E61" i="7"/>
  <c r="F60" i="7"/>
  <c r="G60" i="7" s="1"/>
  <c r="H60" i="7" s="1"/>
  <c r="E60" i="7"/>
  <c r="F59" i="7"/>
  <c r="E59" i="7"/>
  <c r="G58" i="7"/>
  <c r="H58" i="7" s="1"/>
  <c r="F58" i="7"/>
  <c r="E58" i="7"/>
  <c r="F57" i="7"/>
  <c r="E57" i="7"/>
  <c r="F56" i="7"/>
  <c r="G56" i="7" s="1"/>
  <c r="H56" i="7" s="1"/>
  <c r="E56" i="7"/>
  <c r="F55" i="7"/>
  <c r="G55" i="7" s="1"/>
  <c r="H55" i="7" s="1"/>
  <c r="E55" i="7"/>
  <c r="F54" i="7"/>
  <c r="G54" i="7" s="1"/>
  <c r="H54" i="7" s="1"/>
  <c r="E54" i="7"/>
  <c r="F53" i="7"/>
  <c r="E53" i="7"/>
  <c r="F52" i="7"/>
  <c r="G52" i="7" s="1"/>
  <c r="H52" i="7" s="1"/>
  <c r="E52" i="7"/>
  <c r="F51" i="7"/>
  <c r="E51" i="7"/>
  <c r="G50" i="7"/>
  <c r="H50" i="7" s="1"/>
  <c r="F50" i="7"/>
  <c r="E50" i="7"/>
  <c r="F49" i="7"/>
  <c r="E49" i="7"/>
  <c r="F48" i="7"/>
  <c r="G48" i="7" s="1"/>
  <c r="H48" i="7" s="1"/>
  <c r="E48" i="7"/>
  <c r="F47" i="7"/>
  <c r="G47" i="7" s="1"/>
  <c r="H47" i="7" s="1"/>
  <c r="E47" i="7"/>
  <c r="F46" i="7"/>
  <c r="E46" i="7"/>
  <c r="E25" i="7"/>
  <c r="E26" i="7" s="1"/>
  <c r="E24" i="7"/>
  <c r="E23" i="7"/>
  <c r="F19" i="7"/>
  <c r="E19" i="7"/>
  <c r="F18" i="7"/>
  <c r="G18" i="7" s="1"/>
  <c r="H18" i="7" s="1"/>
  <c r="E18" i="7"/>
  <c r="F17" i="7"/>
  <c r="G17" i="7" s="1"/>
  <c r="H17" i="7" s="1"/>
  <c r="E17" i="7"/>
  <c r="F16" i="7"/>
  <c r="G16" i="7" s="1"/>
  <c r="H16" i="7" s="1"/>
  <c r="E16" i="7"/>
  <c r="F15" i="7"/>
  <c r="E15" i="7"/>
  <c r="F14" i="7"/>
  <c r="G14" i="7" s="1"/>
  <c r="H14" i="7" s="1"/>
  <c r="E14" i="7"/>
  <c r="F13" i="7"/>
  <c r="E13" i="7"/>
  <c r="G12" i="7"/>
  <c r="H12" i="7" s="1"/>
  <c r="F12" i="7"/>
  <c r="E12" i="7"/>
  <c r="F11" i="7"/>
  <c r="E11" i="7"/>
  <c r="F10" i="7"/>
  <c r="G10" i="7" s="1"/>
  <c r="H10" i="7" s="1"/>
  <c r="E10" i="7"/>
  <c r="F9" i="7"/>
  <c r="E9" i="7"/>
  <c r="F8" i="7"/>
  <c r="E8" i="7"/>
  <c r="G8" i="7" s="1"/>
  <c r="H8" i="7" s="1"/>
  <c r="F7" i="7"/>
  <c r="E7" i="7"/>
  <c r="G7" i="7" s="1"/>
  <c r="H7" i="7" s="1"/>
  <c r="F6" i="7"/>
  <c r="E6" i="7"/>
  <c r="G6" i="7" s="1"/>
  <c r="H6" i="7" s="1"/>
  <c r="F5" i="7"/>
  <c r="F20" i="7" s="1"/>
  <c r="E5" i="7"/>
  <c r="G15" i="7" l="1"/>
  <c r="H15" i="7" s="1"/>
  <c r="G53" i="7"/>
  <c r="H53" i="7" s="1"/>
  <c r="G61" i="7"/>
  <c r="H61" i="7" s="1"/>
  <c r="E66" i="7"/>
  <c r="G13" i="7"/>
  <c r="H13" i="7" s="1"/>
  <c r="F66" i="7"/>
  <c r="G51" i="7"/>
  <c r="H51" i="7" s="1"/>
  <c r="G59" i="7"/>
  <c r="H59" i="7" s="1"/>
  <c r="G46" i="7"/>
  <c r="H46" i="7" s="1"/>
  <c r="G11" i="7"/>
  <c r="H11" i="7" s="1"/>
  <c r="G19" i="7"/>
  <c r="H19" i="7" s="1"/>
  <c r="G49" i="7"/>
  <c r="H49" i="7" s="1"/>
  <c r="G57" i="7"/>
  <c r="H57" i="7" s="1"/>
  <c r="G65" i="7"/>
  <c r="H65" i="7" s="1"/>
  <c r="E72" i="7"/>
  <c r="G5" i="7"/>
  <c r="G20" i="7" s="1"/>
  <c r="G24" i="7" s="1"/>
  <c r="G9" i="7"/>
  <c r="H9" i="7" s="1"/>
  <c r="E20" i="7"/>
  <c r="AN12" i="4"/>
  <c r="AN11" i="4"/>
  <c r="AM12" i="4"/>
  <c r="AM11" i="4"/>
  <c r="AL12" i="4"/>
  <c r="AL11" i="4"/>
  <c r="AK12" i="4"/>
  <c r="AK11" i="4"/>
  <c r="AN11" i="5"/>
  <c r="AN10" i="5"/>
  <c r="AM11" i="5"/>
  <c r="AM10" i="5"/>
  <c r="AL11" i="5"/>
  <c r="AL10" i="5"/>
  <c r="AK10" i="5"/>
  <c r="AK11" i="5"/>
  <c r="AF31" i="5"/>
  <c r="AG31" i="5" s="1"/>
  <c r="AF32" i="5"/>
  <c r="AG32" i="5" s="1"/>
  <c r="AF33" i="5"/>
  <c r="AG33" i="5" s="1"/>
  <c r="AF34" i="5"/>
  <c r="AG34" i="5" s="1"/>
  <c r="AF35" i="5"/>
  <c r="AG35" i="5" s="1"/>
  <c r="AF36" i="5"/>
  <c r="AG36" i="5" s="1"/>
  <c r="AF37" i="5"/>
  <c r="AG37" i="5" s="1"/>
  <c r="AF38" i="5"/>
  <c r="AG38" i="5" s="1"/>
  <c r="AF39" i="5"/>
  <c r="AG39" i="5" s="1"/>
  <c r="AF40" i="5"/>
  <c r="AG40" i="5" s="1"/>
  <c r="AF41" i="5"/>
  <c r="AG41" i="5" s="1"/>
  <c r="AF42" i="5"/>
  <c r="AG42" i="5" s="1"/>
  <c r="AF43" i="5"/>
  <c r="AG43" i="5" s="1"/>
  <c r="AF44" i="5"/>
  <c r="AG44" i="5" s="1"/>
  <c r="AF45" i="5"/>
  <c r="AG45" i="5" s="1"/>
  <c r="AF46" i="5"/>
  <c r="AG46" i="5" s="1"/>
  <c r="AF47" i="5"/>
  <c r="AG47" i="5" s="1"/>
  <c r="AF48" i="5"/>
  <c r="AG48" i="5" s="1"/>
  <c r="AF49" i="5"/>
  <c r="AG49" i="5" s="1"/>
  <c r="AF30" i="5"/>
  <c r="AG30" i="5" s="1"/>
  <c r="AF7" i="5"/>
  <c r="AG7" i="5" s="1"/>
  <c r="AF8" i="5"/>
  <c r="AG8" i="5" s="1"/>
  <c r="AF9" i="5"/>
  <c r="AG9" i="5" s="1"/>
  <c r="AF10" i="5"/>
  <c r="AG10" i="5" s="1"/>
  <c r="AF11" i="5"/>
  <c r="AG11" i="5" s="1"/>
  <c r="AF12" i="5"/>
  <c r="AG12" i="5" s="1"/>
  <c r="AF13" i="5"/>
  <c r="AG13" i="5" s="1"/>
  <c r="AF14" i="5"/>
  <c r="AG14" i="5" s="1"/>
  <c r="AF15" i="5"/>
  <c r="AG15" i="5" s="1"/>
  <c r="AF16" i="5"/>
  <c r="AG16" i="5" s="1"/>
  <c r="AF17" i="5"/>
  <c r="AG17" i="5" s="1"/>
  <c r="AF18" i="5"/>
  <c r="AG18" i="5" s="1"/>
  <c r="AF19" i="5"/>
  <c r="AG19" i="5" s="1"/>
  <c r="AF20" i="5"/>
  <c r="AG20" i="5" s="1"/>
  <c r="AF21" i="5"/>
  <c r="AG21" i="5" s="1"/>
  <c r="AF22" i="5"/>
  <c r="AG22" i="5" s="1"/>
  <c r="AF23" i="5"/>
  <c r="AG23" i="5" s="1"/>
  <c r="AF24" i="5"/>
  <c r="AG24" i="5" s="1"/>
  <c r="AF25" i="5"/>
  <c r="AG25" i="5" s="1"/>
  <c r="AF6" i="5"/>
  <c r="AG6" i="5" s="1"/>
  <c r="W31" i="5"/>
  <c r="X31" i="5" s="1"/>
  <c r="W32" i="5"/>
  <c r="X32" i="5" s="1"/>
  <c r="W33" i="5"/>
  <c r="X33" i="5" s="1"/>
  <c r="W34" i="5"/>
  <c r="X34" i="5" s="1"/>
  <c r="W35" i="5"/>
  <c r="X35" i="5" s="1"/>
  <c r="W36" i="5"/>
  <c r="X36" i="5" s="1"/>
  <c r="W37" i="5"/>
  <c r="X37" i="5" s="1"/>
  <c r="W38" i="5"/>
  <c r="X38" i="5" s="1"/>
  <c r="W39" i="5"/>
  <c r="X39" i="5" s="1"/>
  <c r="W40" i="5"/>
  <c r="X40" i="5" s="1"/>
  <c r="W41" i="5"/>
  <c r="X41" i="5" s="1"/>
  <c r="W42" i="5"/>
  <c r="X42" i="5" s="1"/>
  <c r="W43" i="5"/>
  <c r="X43" i="5" s="1"/>
  <c r="W44" i="5"/>
  <c r="X44" i="5" s="1"/>
  <c r="W45" i="5"/>
  <c r="X45" i="5" s="1"/>
  <c r="W46" i="5"/>
  <c r="X46" i="5" s="1"/>
  <c r="W47" i="5"/>
  <c r="X47" i="5" s="1"/>
  <c r="W48" i="5"/>
  <c r="X48" i="5" s="1"/>
  <c r="W49" i="5"/>
  <c r="X49" i="5" s="1"/>
  <c r="W30" i="5"/>
  <c r="X30" i="5" s="1"/>
  <c r="W7" i="5"/>
  <c r="X7" i="5" s="1"/>
  <c r="W8" i="5"/>
  <c r="X8" i="5" s="1"/>
  <c r="W9" i="5"/>
  <c r="X9" i="5" s="1"/>
  <c r="W10" i="5"/>
  <c r="X10" i="5" s="1"/>
  <c r="W11" i="5"/>
  <c r="X11" i="5" s="1"/>
  <c r="W12" i="5"/>
  <c r="X12" i="5" s="1"/>
  <c r="W13" i="5"/>
  <c r="X13" i="5" s="1"/>
  <c r="W14" i="5"/>
  <c r="X14" i="5" s="1"/>
  <c r="W15" i="5"/>
  <c r="X15" i="5" s="1"/>
  <c r="W16" i="5"/>
  <c r="X16" i="5" s="1"/>
  <c r="W17" i="5"/>
  <c r="X17" i="5" s="1"/>
  <c r="W18" i="5"/>
  <c r="X18" i="5" s="1"/>
  <c r="W19" i="5"/>
  <c r="X19" i="5" s="1"/>
  <c r="W20" i="5"/>
  <c r="X20" i="5" s="1"/>
  <c r="W21" i="5"/>
  <c r="X21" i="5" s="1"/>
  <c r="W22" i="5"/>
  <c r="X22" i="5" s="1"/>
  <c r="W23" i="5"/>
  <c r="X23" i="5" s="1"/>
  <c r="W24" i="5"/>
  <c r="X24" i="5" s="1"/>
  <c r="W25" i="5"/>
  <c r="X25" i="5" s="1"/>
  <c r="W6" i="5"/>
  <c r="X6" i="5" s="1"/>
  <c r="H5" i="7" l="1"/>
  <c r="G66" i="7"/>
  <c r="G70" i="7" s="1"/>
  <c r="AF40" i="4"/>
  <c r="AG40" i="4" s="1"/>
  <c r="AF20" i="4"/>
  <c r="AG20" i="4" s="1"/>
  <c r="W40" i="4"/>
  <c r="X40" i="4" s="1"/>
  <c r="W20" i="4"/>
  <c r="X20" i="4" s="1"/>
  <c r="AF39" i="4"/>
  <c r="AG39" i="4" s="1"/>
  <c r="AF19" i="4"/>
  <c r="AG19" i="4" s="1"/>
  <c r="W39" i="4"/>
  <c r="X39" i="4" s="1"/>
  <c r="W19" i="4"/>
  <c r="X19" i="4" s="1"/>
  <c r="AF38" i="4"/>
  <c r="AG38" i="4" s="1"/>
  <c r="AF18" i="4"/>
  <c r="AG18" i="4" s="1"/>
  <c r="W38" i="4"/>
  <c r="X38" i="4" s="1"/>
  <c r="W18" i="4"/>
  <c r="X18" i="4" s="1"/>
  <c r="AF37" i="4"/>
  <c r="AG37" i="4" s="1"/>
  <c r="AF17" i="4"/>
  <c r="AG17" i="4" s="1"/>
  <c r="W37" i="4"/>
  <c r="X37" i="4" s="1"/>
  <c r="W17" i="4"/>
  <c r="X17" i="4" s="1"/>
  <c r="AF36" i="4"/>
  <c r="AG36" i="4" s="1"/>
  <c r="AF16" i="4"/>
  <c r="AG16" i="4" s="1"/>
  <c r="W36" i="4"/>
  <c r="X36" i="4" s="1"/>
  <c r="W16" i="4"/>
  <c r="X16" i="4" s="1"/>
  <c r="AF35" i="4"/>
  <c r="AG35" i="4" s="1"/>
  <c r="AF15" i="4"/>
  <c r="AG15" i="4" s="1"/>
  <c r="W35" i="4"/>
  <c r="X35" i="4" s="1"/>
  <c r="W15" i="4"/>
  <c r="X15" i="4" s="1"/>
  <c r="AF34" i="4"/>
  <c r="AG34" i="4" s="1"/>
  <c r="AF14" i="4"/>
  <c r="AG14" i="4" s="1"/>
  <c r="W34" i="4"/>
  <c r="X34" i="4" s="1"/>
  <c r="W14" i="4"/>
  <c r="X14" i="4" s="1"/>
  <c r="AF33" i="4"/>
  <c r="AG33" i="4" s="1"/>
  <c r="AF13" i="4"/>
  <c r="AG13" i="4" s="1"/>
  <c r="W33" i="4"/>
  <c r="X33" i="4" s="1"/>
  <c r="W13" i="4"/>
  <c r="X13" i="4" s="1"/>
  <c r="AF32" i="4"/>
  <c r="AG32" i="4" s="1"/>
  <c r="AF12" i="4"/>
  <c r="AG12" i="4" s="1"/>
  <c r="W32" i="4"/>
  <c r="X32" i="4" s="1"/>
  <c r="W12" i="4"/>
  <c r="X12" i="4" s="1"/>
  <c r="AF31" i="4"/>
  <c r="AG31" i="4" s="1"/>
  <c r="AF11" i="4"/>
  <c r="AG11" i="4" s="1"/>
  <c r="W31" i="4"/>
  <c r="X31" i="4" s="1"/>
  <c r="W11" i="4"/>
  <c r="X11" i="4" s="1"/>
  <c r="AF30" i="4"/>
  <c r="AG30" i="4" s="1"/>
  <c r="AF10" i="4"/>
  <c r="AG10" i="4" s="1"/>
  <c r="W30" i="4"/>
  <c r="X30" i="4" s="1"/>
  <c r="W10" i="4"/>
  <c r="X10" i="4" s="1"/>
  <c r="AF29" i="4"/>
  <c r="AG29" i="4" s="1"/>
  <c r="AF9" i="4"/>
  <c r="AG9" i="4" s="1"/>
  <c r="W29" i="4"/>
  <c r="X29" i="4" s="1"/>
  <c r="W9" i="4"/>
  <c r="X9" i="4" s="1"/>
  <c r="AF28" i="4"/>
  <c r="AG28" i="4" s="1"/>
  <c r="AF8" i="4"/>
  <c r="AG8" i="4" s="1"/>
  <c r="W28" i="4"/>
  <c r="X28" i="4" s="1"/>
  <c r="W8" i="4"/>
  <c r="X8" i="4" s="1"/>
  <c r="AF27" i="4"/>
  <c r="AG27" i="4" s="1"/>
  <c r="AF7" i="4"/>
  <c r="AG7" i="4" s="1"/>
  <c r="W27" i="4"/>
  <c r="X27" i="4" s="1"/>
  <c r="W7" i="4"/>
  <c r="X7" i="4" s="1"/>
  <c r="AF26" i="4"/>
  <c r="AG26" i="4" s="1"/>
  <c r="AF6" i="4"/>
  <c r="W26" i="4"/>
  <c r="W6" i="4"/>
  <c r="X6" i="4" s="1"/>
  <c r="AG6" i="4" l="1"/>
  <c r="X26" i="4"/>
</calcChain>
</file>

<file path=xl/sharedStrings.xml><?xml version="1.0" encoding="utf-8"?>
<sst xmlns="http://schemas.openxmlformats.org/spreadsheetml/2006/main" count="402" uniqueCount="137">
  <si>
    <t>AA</t>
  </si>
  <si>
    <t>AH</t>
  </si>
  <si>
    <t>DE</t>
  </si>
  <si>
    <t>FA</t>
  </si>
  <si>
    <t>FI</t>
  </si>
  <si>
    <t>GU</t>
  </si>
  <si>
    <t>MA</t>
  </si>
  <si>
    <t>NR</t>
  </si>
  <si>
    <t>NA</t>
  </si>
  <si>
    <t>NC</t>
  </si>
  <si>
    <t>NY</t>
  </si>
  <si>
    <t>PR</t>
  </si>
  <si>
    <t>PS</t>
  </si>
  <si>
    <t>SV</t>
  </si>
  <si>
    <t>US</t>
  </si>
  <si>
    <t>Succesive Interval</t>
  </si>
  <si>
    <t>Aktivitas 1 (O1)</t>
  </si>
  <si>
    <t>O1.1</t>
  </si>
  <si>
    <t>O1.2</t>
  </si>
  <si>
    <t>O1.3</t>
  </si>
  <si>
    <t>O1.4</t>
  </si>
  <si>
    <t>O1.5</t>
  </si>
  <si>
    <t>O1.6</t>
  </si>
  <si>
    <t>O1.7</t>
  </si>
  <si>
    <t>O2.1</t>
  </si>
  <si>
    <t>O2.2</t>
  </si>
  <si>
    <t>O2.3</t>
  </si>
  <si>
    <t>O2.4</t>
  </si>
  <si>
    <t>O2.5</t>
  </si>
  <si>
    <t>O2.6</t>
  </si>
  <si>
    <t>O2.7</t>
  </si>
  <si>
    <t>O3.1</t>
  </si>
  <si>
    <t>O3.2</t>
  </si>
  <si>
    <t>O3.3</t>
  </si>
  <si>
    <t>O3.4</t>
  </si>
  <si>
    <t>O3.5</t>
  </si>
  <si>
    <t>O3.6</t>
  </si>
  <si>
    <t>O3.7</t>
  </si>
  <si>
    <t>O4.1</t>
  </si>
  <si>
    <t>O4.2</t>
  </si>
  <si>
    <t>O4.3</t>
  </si>
  <si>
    <t>O4.4</t>
  </si>
  <si>
    <t>O4.5</t>
  </si>
  <si>
    <t>O4.6</t>
  </si>
  <si>
    <t>O4.7</t>
  </si>
  <si>
    <t>Aktivitas 4 (O4)</t>
  </si>
  <si>
    <t>Aktivitas 3 (O3)</t>
  </si>
  <si>
    <t>Aktivitas 2 (O2)</t>
  </si>
  <si>
    <t/>
  </si>
  <si>
    <t>Valid</t>
  </si>
  <si>
    <t>M - 1 SD</t>
  </si>
  <si>
    <t>M + 1 SD</t>
  </si>
  <si>
    <t>X &lt; M - SD</t>
  </si>
  <si>
    <t>Rendah</t>
  </si>
  <si>
    <t>Sedang</t>
  </si>
  <si>
    <t xml:space="preserve">M + SD ≤ x </t>
  </si>
  <si>
    <t>Kategori</t>
  </si>
  <si>
    <t>Tinggi</t>
  </si>
  <si>
    <t>11.749 ≤ x &lt; 21.179</t>
  </si>
  <si>
    <t>x &lt; 11.749</t>
  </si>
  <si>
    <t>x &lt; 11.831</t>
  </si>
  <si>
    <t>11.831 ≤ x &lt; 21.624</t>
  </si>
  <si>
    <t>x &lt; 16.734</t>
  </si>
  <si>
    <t>16.734 ≤ x &lt; 24.499</t>
  </si>
  <si>
    <t>x &lt; 13.349</t>
  </si>
  <si>
    <t>13.349 ≤ x &lt; 22.064</t>
  </si>
  <si>
    <t>Statistics</t>
  </si>
  <si>
    <t>N</t>
  </si>
  <si>
    <t>Missing</t>
  </si>
  <si>
    <t>Mean</t>
  </si>
  <si>
    <t>Std. Deviation</t>
  </si>
  <si>
    <t>AY</t>
  </si>
  <si>
    <t>AL</t>
  </si>
  <si>
    <t>AN</t>
  </si>
  <si>
    <t>CH</t>
  </si>
  <si>
    <t>DA</t>
  </si>
  <si>
    <t>EL</t>
  </si>
  <si>
    <t xml:space="preserve">IN </t>
  </si>
  <si>
    <t>GA</t>
  </si>
  <si>
    <t>LL</t>
  </si>
  <si>
    <t>LA</t>
  </si>
  <si>
    <t>JL</t>
  </si>
  <si>
    <t>ME</t>
  </si>
  <si>
    <t>RA</t>
  </si>
  <si>
    <t>RE</t>
  </si>
  <si>
    <t>RI</t>
  </si>
  <si>
    <t>SC</t>
  </si>
  <si>
    <t>SU</t>
  </si>
  <si>
    <t>WA</t>
  </si>
  <si>
    <t>WI</t>
  </si>
  <si>
    <t>Aktivitas 1</t>
  </si>
  <si>
    <t>Aktivitas 2</t>
  </si>
  <si>
    <t>Aktivitas 3</t>
  </si>
  <si>
    <t>Aktivitas 4</t>
  </si>
  <si>
    <t>x &lt; 14.457</t>
  </si>
  <si>
    <t>14.457 ≤ x &lt; 22.604</t>
  </si>
  <si>
    <t>x &lt; 15.180</t>
  </si>
  <si>
    <t>15.180 ≤ x &lt; 23.883</t>
  </si>
  <si>
    <t>x &lt; 15.504</t>
  </si>
  <si>
    <t>15.504 ≤ x &lt; 22.866</t>
  </si>
  <si>
    <t>x &lt; 13.151</t>
  </si>
  <si>
    <t>13.151 ≤ x &lt; 21.001</t>
  </si>
  <si>
    <t>REKAP NILAI ANKTIVITAS SISWA KELAS TEACHING EXPERIMENT</t>
  </si>
  <si>
    <t>Inisial Nama</t>
  </si>
  <si>
    <t xml:space="preserve">Jumlah </t>
  </si>
  <si>
    <t>Jumlah</t>
  </si>
  <si>
    <t>Kriteria Aktivitas 1</t>
  </si>
  <si>
    <t>Kriteria Aktivitas 2</t>
  </si>
  <si>
    <t>Kriteria Aktivitas 3</t>
  </si>
  <si>
    <t>Kriteria Aktivitas 4</t>
  </si>
  <si>
    <t>M - SD ≤ x &lt; M + SD</t>
  </si>
  <si>
    <t>x ≥22.604</t>
  </si>
  <si>
    <t>x ≥23.883</t>
  </si>
  <si>
    <t>x ≥22.866</t>
  </si>
  <si>
    <t>x ≥21.001</t>
  </si>
  <si>
    <r>
      <t>M - SD ≤</t>
    </r>
    <r>
      <rPr>
        <sz val="9.35"/>
        <color theme="1"/>
        <rFont val="Arial"/>
        <family val="2"/>
      </rPr>
      <t xml:space="preserve"> x &lt; M + SD</t>
    </r>
  </si>
  <si>
    <t>x ≥21.179</t>
  </si>
  <si>
    <t>x ≥21.624</t>
  </si>
  <si>
    <t>x ≥24.499</t>
  </si>
  <si>
    <t>x ≥22.064</t>
  </si>
  <si>
    <t>HASIL PRETEST &amp; POSTEST SISWA KELAS 7.1 (PILOT EXPERIMENT)</t>
  </si>
  <si>
    <t xml:space="preserve">Siswa </t>
  </si>
  <si>
    <t>Inisial</t>
  </si>
  <si>
    <t>Jumlah Point</t>
  </si>
  <si>
    <t>Konversi Nilai</t>
  </si>
  <si>
    <t>Ngain</t>
  </si>
  <si>
    <t>Kriteria</t>
  </si>
  <si>
    <t>Pretest</t>
  </si>
  <si>
    <t>Postest</t>
  </si>
  <si>
    <t>Persentase</t>
  </si>
  <si>
    <t>Siswa kemampuan tinggi</t>
  </si>
  <si>
    <t>Persentase keefektifan</t>
  </si>
  <si>
    <t>Siswa kemampuan sedang</t>
  </si>
  <si>
    <t>siswa kemampuan rendah</t>
  </si>
  <si>
    <t>(Cukup Efektif)</t>
  </si>
  <si>
    <t>HASIL PRETEST &amp; POSTETST SISWA KELAS 7.2 (TEACHING EXPERIMENT)</t>
  </si>
  <si>
    <t>siswa kemampuan rendag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</si>
</sst>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0.000"/>
    <numFmt numFmtId="165" formatCode="###0"/>
    <numFmt numFmtId="167" formatCode="_-* #,##0.000_-;\-* #,##0.000_-;_-* &quot;-&quot;???_-;_-@_-"/>
    <numFmt numFmtId="168" formatCode="0.0%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rgb="FFFFFFFF"/>
      <name val="Calibri"/>
      <family val="2"/>
      <scheme val="minor"/>
    </font>
    <font>
      <sz val="10"/>
      <name val="Arial"/>
    </font>
    <font>
      <b/>
      <sz val="11"/>
      <color indexed="60"/>
      <name val="Arial Bold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2"/>
      <color indexed="60"/>
      <name val="Arial Bold"/>
    </font>
    <font>
      <sz val="12"/>
      <color indexed="62"/>
      <name val="Arial"/>
      <family val="2"/>
    </font>
    <font>
      <sz val="12"/>
      <color indexed="6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9.35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1"/>
      </bottom>
      <diagonal/>
    </border>
    <border>
      <left/>
      <right style="thin">
        <color indexed="63"/>
      </right>
      <top style="thin">
        <color indexed="64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1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1"/>
      </bottom>
      <diagonal/>
    </border>
    <border>
      <left style="thin">
        <color indexed="64"/>
      </left>
      <right/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61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3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1"/>
      </bottom>
      <diagonal/>
    </border>
    <border>
      <left/>
      <right style="thin">
        <color indexed="64"/>
      </right>
      <top style="thin">
        <color indexed="61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/>
      <diagonal/>
    </border>
  </borders>
  <cellStyleXfs count="4">
    <xf numFmtId="0" fontId="0" fillId="0" borderId="0"/>
    <xf numFmtId="0" fontId="6" fillId="0" borderId="0"/>
    <xf numFmtId="0" fontId="4" fillId="0" borderId="0"/>
    <xf numFmtId="9" fontId="7" fillId="0" borderId="0" applyFont="0" applyFill="0" applyBorder="0" applyAlignment="0" applyProtection="0"/>
  </cellStyleXfs>
  <cellXfs count="17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6" fillId="0" borderId="0" xfId="1"/>
    <xf numFmtId="0" fontId="4" fillId="0" borderId="0" xfId="2"/>
    <xf numFmtId="0" fontId="8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164" fontId="8" fillId="7" borderId="0" xfId="0" applyNumberFormat="1" applyFont="1" applyFill="1" applyAlignment="1">
      <alignment horizontal="center"/>
    </xf>
    <xf numFmtId="0" fontId="8" fillId="7" borderId="10" xfId="0" applyFont="1" applyFill="1" applyBorder="1" applyAlignment="1">
      <alignment horizontal="center"/>
    </xf>
    <xf numFmtId="164" fontId="8" fillId="7" borderId="6" xfId="0" applyNumberFormat="1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164" fontId="8" fillId="6" borderId="0" xfId="0" applyNumberFormat="1" applyFont="1" applyFill="1" applyAlignment="1">
      <alignment horizontal="center"/>
    </xf>
    <xf numFmtId="164" fontId="8" fillId="6" borderId="6" xfId="0" applyNumberFormat="1" applyFont="1" applyFill="1" applyBorder="1" applyAlignment="1">
      <alignment horizontal="center"/>
    </xf>
    <xf numFmtId="164" fontId="8" fillId="3" borderId="0" xfId="0" applyNumberFormat="1" applyFont="1" applyFill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6" xfId="0" applyNumberFormat="1" applyFont="1" applyFill="1" applyBorder="1" applyAlignment="1">
      <alignment horizontal="center"/>
    </xf>
    <xf numFmtId="0" fontId="7" fillId="0" borderId="0" xfId="0" applyFont="1"/>
    <xf numFmtId="0" fontId="9" fillId="0" borderId="1" xfId="0" applyFont="1" applyBorder="1"/>
    <xf numFmtId="0" fontId="9" fillId="0" borderId="0" xfId="0" applyFont="1"/>
    <xf numFmtId="0" fontId="8" fillId="6" borderId="10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0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0" xfId="0" applyFill="1" applyBorder="1" applyAlignment="1">
      <alignment horizontal="center"/>
    </xf>
    <xf numFmtId="41" fontId="0" fillId="7" borderId="0" xfId="0" applyNumberFormat="1" applyFill="1" applyAlignment="1">
      <alignment horizontal="center"/>
    </xf>
    <xf numFmtId="41" fontId="0" fillId="6" borderId="17" xfId="0" applyNumberFormat="1" applyFill="1" applyBorder="1" applyAlignment="1">
      <alignment horizontal="center"/>
    </xf>
    <xf numFmtId="41" fontId="0" fillId="6" borderId="0" xfId="0" applyNumberFormat="1" applyFill="1" applyAlignment="1">
      <alignment horizontal="center"/>
    </xf>
    <xf numFmtId="41" fontId="0" fillId="6" borderId="10" xfId="0" applyNumberFormat="1" applyFill="1" applyBorder="1" applyAlignment="1">
      <alignment horizontal="center"/>
    </xf>
    <xf numFmtId="41" fontId="0" fillId="7" borderId="6" xfId="0" applyNumberFormat="1" applyFill="1" applyBorder="1" applyAlignment="1">
      <alignment horizontal="center"/>
    </xf>
    <xf numFmtId="41" fontId="0" fillId="6" borderId="13" xfId="0" applyNumberFormat="1" applyFill="1" applyBorder="1" applyAlignment="1">
      <alignment horizontal="center"/>
    </xf>
    <xf numFmtId="41" fontId="0" fillId="6" borderId="6" xfId="0" applyNumberFormat="1" applyFill="1" applyBorder="1" applyAlignment="1">
      <alignment horizontal="center"/>
    </xf>
    <xf numFmtId="41" fontId="0" fillId="6" borderId="9" xfId="0" applyNumberFormat="1" applyFill="1" applyBorder="1" applyAlignment="1">
      <alignment horizontal="center"/>
    </xf>
    <xf numFmtId="0" fontId="0" fillId="4" borderId="17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0" fillId="4" borderId="10" xfId="0" applyFill="1" applyBorder="1" applyAlignment="1">
      <alignment horizontal="right"/>
    </xf>
    <xf numFmtId="0" fontId="0" fillId="7" borderId="0" xfId="0" applyFill="1" applyAlignment="1">
      <alignment horizontal="right" vertical="center"/>
    </xf>
    <xf numFmtId="0" fontId="0" fillId="6" borderId="17" xfId="0" applyFill="1" applyBorder="1" applyAlignment="1">
      <alignment horizontal="right"/>
    </xf>
    <xf numFmtId="0" fontId="0" fillId="6" borderId="0" xfId="0" applyFill="1" applyAlignment="1">
      <alignment horizontal="right"/>
    </xf>
    <xf numFmtId="0" fontId="0" fillId="6" borderId="10" xfId="0" applyFill="1" applyBorder="1" applyAlignment="1">
      <alignment horizontal="right"/>
    </xf>
    <xf numFmtId="41" fontId="0" fillId="6" borderId="17" xfId="0" applyNumberFormat="1" applyFill="1" applyBorder="1" applyAlignment="1">
      <alignment horizontal="right"/>
    </xf>
    <xf numFmtId="41" fontId="0" fillId="6" borderId="0" xfId="0" applyNumberFormat="1" applyFill="1" applyAlignment="1">
      <alignment horizontal="right"/>
    </xf>
    <xf numFmtId="41" fontId="0" fillId="6" borderId="10" xfId="0" applyNumberFormat="1" applyFill="1" applyBorder="1" applyAlignment="1">
      <alignment horizontal="right"/>
    </xf>
    <xf numFmtId="164" fontId="0" fillId="0" borderId="17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12" fillId="0" borderId="0" xfId="1" applyFont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41" fontId="0" fillId="4" borderId="17" xfId="0" applyNumberFormat="1" applyFill="1" applyBorder="1" applyAlignment="1">
      <alignment horizontal="right"/>
    </xf>
    <xf numFmtId="41" fontId="0" fillId="4" borderId="0" xfId="0" applyNumberFormat="1" applyFill="1" applyAlignment="1">
      <alignment horizontal="right"/>
    </xf>
    <xf numFmtId="41" fontId="0" fillId="4" borderId="10" xfId="0" applyNumberFormat="1" applyFill="1" applyBorder="1" applyAlignment="1">
      <alignment horizontal="right"/>
    </xf>
    <xf numFmtId="41" fontId="0" fillId="4" borderId="13" xfId="0" applyNumberFormat="1" applyFill="1" applyBorder="1" applyAlignment="1">
      <alignment horizontal="right"/>
    </xf>
    <xf numFmtId="41" fontId="0" fillId="4" borderId="6" xfId="0" applyNumberFormat="1" applyFill="1" applyBorder="1" applyAlignment="1">
      <alignment horizontal="right"/>
    </xf>
    <xf numFmtId="41" fontId="0" fillId="4" borderId="9" xfId="0" applyNumberFormat="1" applyFill="1" applyBorder="1" applyAlignment="1">
      <alignment horizontal="right"/>
    </xf>
    <xf numFmtId="165" fontId="15" fillId="0" borderId="10" xfId="1" applyNumberFormat="1" applyFont="1" applyBorder="1" applyAlignment="1">
      <alignment horizontal="right" vertical="top"/>
    </xf>
    <xf numFmtId="164" fontId="16" fillId="0" borderId="10" xfId="0" applyNumberFormat="1" applyFont="1" applyBorder="1"/>
    <xf numFmtId="164" fontId="16" fillId="0" borderId="9" xfId="0" applyNumberFormat="1" applyFont="1" applyBorder="1"/>
    <xf numFmtId="0" fontId="18" fillId="5" borderId="17" xfId="0" applyFont="1" applyFill="1" applyBorder="1"/>
    <xf numFmtId="0" fontId="18" fillId="5" borderId="13" xfId="0" applyFont="1" applyFill="1" applyBorder="1"/>
    <xf numFmtId="167" fontId="15" fillId="0" borderId="10" xfId="1" applyNumberFormat="1" applyFont="1" applyBorder="1" applyAlignment="1">
      <alignment horizontal="right" vertical="top"/>
    </xf>
    <xf numFmtId="0" fontId="17" fillId="5" borderId="10" xfId="1" applyFont="1" applyFill="1" applyBorder="1" applyAlignment="1">
      <alignment horizontal="left" vertical="top" wrapText="1"/>
    </xf>
    <xf numFmtId="164" fontId="18" fillId="5" borderId="10" xfId="0" applyNumberFormat="1" applyFont="1" applyFill="1" applyBorder="1"/>
    <xf numFmtId="164" fontId="18" fillId="5" borderId="9" xfId="0" applyNumberFormat="1" applyFont="1" applyFill="1" applyBorder="1"/>
    <xf numFmtId="165" fontId="15" fillId="0" borderId="2" xfId="2" applyNumberFormat="1" applyFont="1" applyBorder="1" applyAlignment="1">
      <alignment horizontal="right" vertical="top"/>
    </xf>
    <xf numFmtId="165" fontId="15" fillId="0" borderId="3" xfId="2" applyNumberFormat="1" applyFont="1" applyBorder="1" applyAlignment="1">
      <alignment horizontal="right" vertical="top"/>
    </xf>
    <xf numFmtId="165" fontId="15" fillId="0" borderId="4" xfId="2" applyNumberFormat="1" applyFont="1" applyBorder="1" applyAlignment="1">
      <alignment horizontal="right" vertical="top"/>
    </xf>
    <xf numFmtId="165" fontId="15" fillId="0" borderId="5" xfId="2" applyNumberFormat="1" applyFont="1" applyBorder="1" applyAlignment="1">
      <alignment horizontal="right" vertical="top"/>
    </xf>
    <xf numFmtId="164" fontId="15" fillId="0" borderId="4" xfId="2" applyNumberFormat="1" applyFont="1" applyBorder="1" applyAlignment="1">
      <alignment horizontal="right" vertical="top"/>
    </xf>
    <xf numFmtId="164" fontId="15" fillId="0" borderId="5" xfId="2" applyNumberFormat="1" applyFont="1" applyBorder="1" applyAlignment="1">
      <alignment horizontal="right" vertical="top"/>
    </xf>
    <xf numFmtId="164" fontId="15" fillId="0" borderId="7" xfId="2" applyNumberFormat="1" applyFont="1" applyBorder="1" applyAlignment="1">
      <alignment horizontal="right" vertical="top"/>
    </xf>
    <xf numFmtId="164" fontId="15" fillId="0" borderId="8" xfId="2" applyNumberFormat="1" applyFont="1" applyBorder="1" applyAlignment="1">
      <alignment horizontal="right" vertical="top"/>
    </xf>
    <xf numFmtId="164" fontId="20" fillId="0" borderId="10" xfId="0" applyNumberFormat="1" applyFont="1" applyBorder="1"/>
    <xf numFmtId="164" fontId="20" fillId="0" borderId="12" xfId="0" applyNumberFormat="1" applyFont="1" applyBorder="1"/>
    <xf numFmtId="164" fontId="20" fillId="0" borderId="9" xfId="0" applyNumberFormat="1" applyFont="1" applyBorder="1"/>
    <xf numFmtId="164" fontId="20" fillId="0" borderId="11" xfId="0" applyNumberFormat="1" applyFont="1" applyBorder="1"/>
    <xf numFmtId="0" fontId="14" fillId="0" borderId="22" xfId="2" applyFont="1" applyBorder="1" applyAlignment="1">
      <alignment horizontal="left" wrapText="1"/>
    </xf>
    <xf numFmtId="0" fontId="19" fillId="0" borderId="23" xfId="2" applyFont="1" applyBorder="1" applyAlignment="1">
      <alignment horizontal="center" wrapText="1"/>
    </xf>
    <xf numFmtId="0" fontId="19" fillId="0" borderId="24" xfId="2" applyFont="1" applyBorder="1" applyAlignment="1">
      <alignment horizontal="center" wrapText="1"/>
    </xf>
    <xf numFmtId="0" fontId="19" fillId="0" borderId="25" xfId="2" applyFont="1" applyBorder="1" applyAlignment="1">
      <alignment horizontal="center" wrapText="1"/>
    </xf>
    <xf numFmtId="0" fontId="17" fillId="5" borderId="26" xfId="2" applyFont="1" applyFill="1" applyBorder="1" applyAlignment="1">
      <alignment horizontal="left" vertical="top" wrapText="1"/>
    </xf>
    <xf numFmtId="165" fontId="15" fillId="0" borderId="27" xfId="2" applyNumberFormat="1" applyFont="1" applyBorder="1" applyAlignment="1">
      <alignment horizontal="right" vertical="top"/>
    </xf>
    <xf numFmtId="0" fontId="17" fillId="5" borderId="28" xfId="2" applyFont="1" applyFill="1" applyBorder="1" applyAlignment="1">
      <alignment horizontal="left" vertical="top" wrapText="1"/>
    </xf>
    <xf numFmtId="165" fontId="15" fillId="0" borderId="29" xfId="2" applyNumberFormat="1" applyFont="1" applyBorder="1" applyAlignment="1">
      <alignment horizontal="right" vertical="top"/>
    </xf>
    <xf numFmtId="164" fontId="15" fillId="0" borderId="29" xfId="2" applyNumberFormat="1" applyFont="1" applyBorder="1" applyAlignment="1">
      <alignment horizontal="right" vertical="top"/>
    </xf>
    <xf numFmtId="0" fontId="17" fillId="5" borderId="30" xfId="2" applyFont="1" applyFill="1" applyBorder="1" applyAlignment="1">
      <alignment horizontal="left" vertical="top" wrapText="1"/>
    </xf>
    <xf numFmtId="164" fontId="15" fillId="0" borderId="31" xfId="2" applyNumberFormat="1" applyFont="1" applyBorder="1" applyAlignment="1">
      <alignment horizontal="right" vertical="top"/>
    </xf>
    <xf numFmtId="0" fontId="17" fillId="5" borderId="17" xfId="0" applyFont="1" applyFill="1" applyBorder="1"/>
    <xf numFmtId="0" fontId="17" fillId="5" borderId="13" xfId="0" applyFont="1" applyFill="1" applyBorder="1"/>
    <xf numFmtId="0" fontId="14" fillId="0" borderId="32" xfId="2" applyFont="1" applyBorder="1" applyAlignment="1">
      <alignment horizontal="left" wrapText="1"/>
    </xf>
    <xf numFmtId="0" fontId="17" fillId="5" borderId="33" xfId="2" applyFont="1" applyFill="1" applyBorder="1" applyAlignment="1">
      <alignment horizontal="left" vertical="top" wrapText="1"/>
    </xf>
    <xf numFmtId="0" fontId="17" fillId="5" borderId="34" xfId="2" applyFont="1" applyFill="1" applyBorder="1" applyAlignment="1">
      <alignment horizontal="left" vertical="top" wrapText="1"/>
    </xf>
    <xf numFmtId="0" fontId="17" fillId="5" borderId="35" xfId="2" applyFont="1" applyFill="1" applyBorder="1" applyAlignment="1">
      <alignment horizontal="left" vertical="top" wrapText="1"/>
    </xf>
    <xf numFmtId="164" fontId="17" fillId="5" borderId="10" xfId="0" applyNumberFormat="1" applyFont="1" applyFill="1" applyBorder="1"/>
    <xf numFmtId="164" fontId="17" fillId="5" borderId="9" xfId="0" applyNumberFormat="1" applyFont="1" applyFill="1" applyBorder="1"/>
    <xf numFmtId="165" fontId="15" fillId="0" borderId="12" xfId="1" applyNumberFormat="1" applyFont="1" applyBorder="1" applyAlignment="1">
      <alignment horizontal="right" vertical="top"/>
    </xf>
    <xf numFmtId="167" fontId="15" fillId="0" borderId="12" xfId="1" applyNumberFormat="1" applyFont="1" applyBorder="1" applyAlignment="1">
      <alignment horizontal="right" vertical="top"/>
    </xf>
    <xf numFmtId="164" fontId="16" fillId="0" borderId="12" xfId="0" applyNumberFormat="1" applyFont="1" applyBorder="1"/>
    <xf numFmtId="164" fontId="16" fillId="0" borderId="11" xfId="0" applyNumberFormat="1" applyFont="1" applyBorder="1"/>
    <xf numFmtId="0" fontId="19" fillId="0" borderId="1" xfId="1" applyFont="1" applyBorder="1" applyAlignment="1">
      <alignment horizontal="center" wrapText="1"/>
    </xf>
    <xf numFmtId="0" fontId="19" fillId="0" borderId="21" xfId="1" applyFont="1" applyBorder="1" applyAlignment="1">
      <alignment horizontal="center" wrapText="1"/>
    </xf>
    <xf numFmtId="0" fontId="0" fillId="7" borderId="13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7" borderId="15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13" fillId="0" borderId="19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left" wrapText="1"/>
    </xf>
    <xf numFmtId="0" fontId="14" fillId="0" borderId="21" xfId="1" applyFont="1" applyBorder="1" applyAlignment="1">
      <alignment horizontal="left" wrapText="1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7" fillId="5" borderId="17" xfId="1" applyFont="1" applyFill="1" applyBorder="1" applyAlignment="1">
      <alignment horizontal="left" vertical="top" wrapText="1"/>
    </xf>
    <xf numFmtId="0" fontId="17" fillId="5" borderId="10" xfId="1" applyFont="1" applyFill="1" applyBorder="1" applyAlignment="1">
      <alignment horizontal="left" vertical="top" wrapText="1"/>
    </xf>
    <xf numFmtId="0" fontId="0" fillId="3" borderId="15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68" fontId="1" fillId="0" borderId="0" xfId="3" applyNumberFormat="1" applyFont="1"/>
    <xf numFmtId="10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9" fontId="1" fillId="0" borderId="0" xfId="3" applyFont="1"/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4">
    <cellStyle name="Normal" xfId="0" builtinId="0"/>
    <cellStyle name="Normal_Sheet1 (2)" xfId="1" xr:uid="{C0462D8A-0DF6-4C30-8F7F-4F758095209A}"/>
    <cellStyle name="Normal_Teaching" xfId="2" xr:uid="{98EC003E-277B-4F65-A0CD-2E40CF0E860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FB4D-007C-4654-9487-96DAB950644B}">
  <dimension ref="A3:BM42"/>
  <sheetViews>
    <sheetView topLeftCell="A12" zoomScale="53" zoomScaleNormal="70" workbookViewId="0">
      <selection activeCell="AD26" sqref="AD26"/>
    </sheetView>
  </sheetViews>
  <sheetFormatPr defaultRowHeight="14.5" x14ac:dyDescent="0.35"/>
  <cols>
    <col min="1" max="1" width="9.90625" customWidth="1"/>
    <col min="2" max="15" width="5.6328125" customWidth="1"/>
    <col min="16" max="31" width="9.6328125" customWidth="1"/>
    <col min="32" max="32" width="9.90625" customWidth="1"/>
    <col min="33" max="33" width="11.453125" customWidth="1"/>
    <col min="37" max="37" width="11.7265625" customWidth="1"/>
    <col min="38" max="38" width="12.453125" customWidth="1"/>
    <col min="39" max="39" width="11.81640625" customWidth="1"/>
    <col min="40" max="40" width="11.90625" customWidth="1"/>
  </cols>
  <sheetData>
    <row r="3" spans="1:40" x14ac:dyDescent="0.35">
      <c r="P3" t="s">
        <v>90</v>
      </c>
      <c r="Y3" t="s">
        <v>92</v>
      </c>
    </row>
    <row r="4" spans="1:40" x14ac:dyDescent="0.35">
      <c r="A4" s="153" t="s">
        <v>103</v>
      </c>
      <c r="B4" s="149" t="s">
        <v>16</v>
      </c>
      <c r="C4" s="149"/>
      <c r="D4" s="149"/>
      <c r="E4" s="149"/>
      <c r="F4" s="149"/>
      <c r="G4" s="149"/>
      <c r="H4" s="149"/>
      <c r="I4" s="150" t="s">
        <v>47</v>
      </c>
      <c r="J4" s="151"/>
      <c r="K4" s="151"/>
      <c r="L4" s="151"/>
      <c r="M4" s="151"/>
      <c r="N4" s="151"/>
      <c r="O4" s="152"/>
      <c r="P4" s="10" t="s">
        <v>15</v>
      </c>
      <c r="Q4" s="11"/>
      <c r="R4" s="11"/>
      <c r="S4" s="11"/>
      <c r="T4" s="11"/>
      <c r="U4" s="11"/>
      <c r="V4" s="11"/>
      <c r="W4" s="11"/>
      <c r="X4" s="12"/>
      <c r="Y4" s="76" t="s">
        <v>15</v>
      </c>
      <c r="Z4" s="77"/>
      <c r="AA4" s="77"/>
      <c r="AB4" s="77"/>
      <c r="AC4" s="77"/>
      <c r="AD4" s="77"/>
      <c r="AE4" s="77"/>
      <c r="AF4" s="77"/>
      <c r="AG4" s="78"/>
    </row>
    <row r="5" spans="1:40" ht="15.5" x14ac:dyDescent="0.35">
      <c r="A5" s="154"/>
      <c r="B5" s="15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5" t="s">
        <v>22</v>
      </c>
      <c r="H5" s="15" t="s">
        <v>23</v>
      </c>
      <c r="I5" s="16" t="s">
        <v>24</v>
      </c>
      <c r="J5" s="17" t="s">
        <v>25</v>
      </c>
      <c r="K5" s="17" t="s">
        <v>26</v>
      </c>
      <c r="L5" s="17" t="s">
        <v>27</v>
      </c>
      <c r="M5" s="17" t="s">
        <v>28</v>
      </c>
      <c r="N5" s="17" t="s">
        <v>29</v>
      </c>
      <c r="O5" s="18" t="s">
        <v>30</v>
      </c>
      <c r="P5" s="14" t="s">
        <v>17</v>
      </c>
      <c r="Q5" s="15" t="s">
        <v>18</v>
      </c>
      <c r="R5" s="15" t="s">
        <v>19</v>
      </c>
      <c r="S5" s="15" t="s">
        <v>20</v>
      </c>
      <c r="T5" s="15" t="s">
        <v>21</v>
      </c>
      <c r="U5" s="15" t="s">
        <v>22</v>
      </c>
      <c r="V5" s="15" t="s">
        <v>23</v>
      </c>
      <c r="W5" s="19" t="s">
        <v>105</v>
      </c>
      <c r="X5" s="20" t="s">
        <v>56</v>
      </c>
      <c r="Y5" s="131" t="s">
        <v>31</v>
      </c>
      <c r="Z5" s="73" t="s">
        <v>32</v>
      </c>
      <c r="AA5" s="73" t="s">
        <v>33</v>
      </c>
      <c r="AB5" s="73" t="s">
        <v>34</v>
      </c>
      <c r="AC5" s="73" t="s">
        <v>35</v>
      </c>
      <c r="AD5" s="73" t="s">
        <v>36</v>
      </c>
      <c r="AE5" s="73" t="s">
        <v>37</v>
      </c>
      <c r="AF5" s="25" t="s">
        <v>105</v>
      </c>
      <c r="AG5" s="26" t="s">
        <v>56</v>
      </c>
      <c r="AI5" s="139" t="s">
        <v>66</v>
      </c>
      <c r="AJ5" s="140"/>
      <c r="AK5" s="140"/>
      <c r="AL5" s="140"/>
      <c r="AM5" s="140"/>
      <c r="AN5" s="141"/>
    </row>
    <row r="6" spans="1:40" ht="18" customHeight="1" x14ac:dyDescent="0.35">
      <c r="A6" s="8" t="s">
        <v>0</v>
      </c>
      <c r="B6" s="13">
        <v>3</v>
      </c>
      <c r="C6" s="13">
        <v>2</v>
      </c>
      <c r="D6" s="13">
        <v>2</v>
      </c>
      <c r="E6" s="13">
        <v>2</v>
      </c>
      <c r="F6" s="13">
        <v>1</v>
      </c>
      <c r="G6" s="13">
        <v>2</v>
      </c>
      <c r="H6" s="13">
        <v>2</v>
      </c>
      <c r="I6" s="60">
        <v>3</v>
      </c>
      <c r="J6" s="61">
        <v>3</v>
      </c>
      <c r="K6" s="61">
        <v>2</v>
      </c>
      <c r="L6" s="61">
        <v>2</v>
      </c>
      <c r="M6" s="61">
        <v>2</v>
      </c>
      <c r="N6" s="61">
        <v>2</v>
      </c>
      <c r="O6" s="62">
        <v>2</v>
      </c>
      <c r="P6" s="70">
        <v>3.2584565072422738</v>
      </c>
      <c r="Q6" s="48">
        <v>2.3998096020390411</v>
      </c>
      <c r="R6" s="48">
        <v>2.2854125807342411</v>
      </c>
      <c r="S6" s="48">
        <v>2.5175198610852947</v>
      </c>
      <c r="T6" s="48">
        <v>1</v>
      </c>
      <c r="U6" s="48">
        <v>2.4968420257012522</v>
      </c>
      <c r="V6" s="48">
        <v>2.0610017976581343</v>
      </c>
      <c r="W6" s="36">
        <f t="shared" ref="W6:W20" si="0">SUM(P6:V6)</f>
        <v>16.019042374460234</v>
      </c>
      <c r="X6" s="23" t="str">
        <f t="shared" ref="X6:X20" si="1">IF(W6&gt;=21.179,"TINGGI",IF(W6&gt;=11.749,"SEDANG",IF(W6&lt;11.749,"RENDAH")))</f>
        <v>SEDANG</v>
      </c>
      <c r="Y6" s="70">
        <v>3.8629449439394303</v>
      </c>
      <c r="Z6" s="48">
        <v>3.680269179987032</v>
      </c>
      <c r="AA6" s="48">
        <v>2.2700232974563308</v>
      </c>
      <c r="AB6" s="48">
        <v>2.3086395034751033</v>
      </c>
      <c r="AC6" s="48">
        <v>2.3998096020390411</v>
      </c>
      <c r="AD6" s="48">
        <v>2.8321421115405814</v>
      </c>
      <c r="AE6" s="48">
        <v>4.0781436737347789</v>
      </c>
      <c r="AF6" s="27">
        <f>SUM(Y6:AE6)</f>
        <v>21.431972312172299</v>
      </c>
      <c r="AG6" s="28" t="str">
        <f>IF(AF6&gt;=24.499,"TINGGI",IF(AF6&gt;=16.734,"SEDANG",IF(AF6&lt;16.734,"RENDAH")))</f>
        <v>SEDANG</v>
      </c>
      <c r="AI6" s="142" t="s">
        <v>48</v>
      </c>
      <c r="AJ6" s="143"/>
      <c r="AK6" s="129" t="s">
        <v>90</v>
      </c>
      <c r="AL6" s="129" t="s">
        <v>91</v>
      </c>
      <c r="AM6" s="129" t="s">
        <v>92</v>
      </c>
      <c r="AN6" s="130" t="s">
        <v>93</v>
      </c>
    </row>
    <row r="7" spans="1:40" ht="15.5" x14ac:dyDescent="0.35">
      <c r="A7" s="8" t="s">
        <v>1</v>
      </c>
      <c r="B7" s="13">
        <v>3</v>
      </c>
      <c r="C7" s="13">
        <v>2</v>
      </c>
      <c r="D7" s="13">
        <v>2</v>
      </c>
      <c r="E7" s="13">
        <v>2</v>
      </c>
      <c r="F7" s="13">
        <v>1</v>
      </c>
      <c r="G7" s="13">
        <v>2</v>
      </c>
      <c r="H7" s="13">
        <v>3</v>
      </c>
      <c r="I7" s="79">
        <v>3</v>
      </c>
      <c r="J7" s="80">
        <v>3</v>
      </c>
      <c r="K7" s="80">
        <v>2</v>
      </c>
      <c r="L7" s="80">
        <v>2</v>
      </c>
      <c r="M7" s="80">
        <v>2</v>
      </c>
      <c r="N7" s="80">
        <v>2</v>
      </c>
      <c r="O7" s="81">
        <v>3</v>
      </c>
      <c r="P7" s="70">
        <v>3.2584565072422738</v>
      </c>
      <c r="Q7" s="48">
        <v>2.3998096020390411</v>
      </c>
      <c r="R7" s="48">
        <v>2.2854125807342411</v>
      </c>
      <c r="S7" s="48">
        <v>2.5175198610852947</v>
      </c>
      <c r="T7" s="48">
        <v>1</v>
      </c>
      <c r="U7" s="48">
        <v>2.4968420257012522</v>
      </c>
      <c r="V7" s="48">
        <v>3.4850004241654373</v>
      </c>
      <c r="W7" s="36">
        <f t="shared" si="0"/>
        <v>17.44304100096754</v>
      </c>
      <c r="X7" s="23" t="str">
        <f t="shared" si="1"/>
        <v>SEDANG</v>
      </c>
      <c r="Y7" s="70">
        <v>3.8629449439394303</v>
      </c>
      <c r="Z7" s="48">
        <v>3.680269179987032</v>
      </c>
      <c r="AA7" s="48">
        <v>2.2700232974563308</v>
      </c>
      <c r="AB7" s="48">
        <v>2.3086395034751033</v>
      </c>
      <c r="AC7" s="48">
        <v>2.3998096020390411</v>
      </c>
      <c r="AD7" s="48">
        <v>2.8321421115405814</v>
      </c>
      <c r="AE7" s="48">
        <v>4.0781436737347789</v>
      </c>
      <c r="AF7" s="27">
        <f t="shared" ref="AF7:AF20" si="2">SUM(Y7:AE7)</f>
        <v>21.431972312172299</v>
      </c>
      <c r="AG7" s="28" t="str">
        <f t="shared" ref="AG7:AG20" si="3">IF(AF7&gt;=24.499,"TINGGI",IF(AF7&gt;=16.734,"SEDANG",IF(AF7&lt;16.734,"RENDAH")))</f>
        <v>SEDANG</v>
      </c>
      <c r="AI7" s="147" t="s">
        <v>67</v>
      </c>
      <c r="AJ7" s="91" t="s">
        <v>49</v>
      </c>
      <c r="AK7" s="125">
        <v>15</v>
      </c>
      <c r="AL7" s="125">
        <v>15</v>
      </c>
      <c r="AM7" s="125">
        <v>15</v>
      </c>
      <c r="AN7" s="85">
        <v>15</v>
      </c>
    </row>
    <row r="8" spans="1:40" ht="15.5" x14ac:dyDescent="0.35">
      <c r="A8" s="44" t="s">
        <v>2</v>
      </c>
      <c r="B8" s="13">
        <v>3</v>
      </c>
      <c r="C8" s="13">
        <v>3</v>
      </c>
      <c r="D8" s="13">
        <v>3</v>
      </c>
      <c r="E8" s="13">
        <v>2</v>
      </c>
      <c r="F8" s="13">
        <v>3</v>
      </c>
      <c r="G8" s="13">
        <v>3</v>
      </c>
      <c r="H8" s="13">
        <v>3</v>
      </c>
      <c r="I8" s="79">
        <v>3</v>
      </c>
      <c r="J8" s="80">
        <v>3</v>
      </c>
      <c r="K8" s="80">
        <v>3</v>
      </c>
      <c r="L8" s="80">
        <v>2</v>
      </c>
      <c r="M8" s="80">
        <v>3</v>
      </c>
      <c r="N8" s="80">
        <v>3</v>
      </c>
      <c r="O8" s="81">
        <v>3</v>
      </c>
      <c r="P8" s="70">
        <v>3.2584565072422738</v>
      </c>
      <c r="Q8" s="48">
        <v>3.7996192040780823</v>
      </c>
      <c r="R8" s="48">
        <v>3.2584565072422746</v>
      </c>
      <c r="S8" s="48">
        <v>2.5175198610852947</v>
      </c>
      <c r="T8" s="48">
        <v>3.2517000970031069</v>
      </c>
      <c r="U8" s="48">
        <v>4.0143618867865483</v>
      </c>
      <c r="V8" s="48">
        <v>3.4850004241654373</v>
      </c>
      <c r="W8" s="36">
        <f t="shared" si="0"/>
        <v>23.585114487603018</v>
      </c>
      <c r="X8" s="23" t="str">
        <f t="shared" si="1"/>
        <v>TINGGI</v>
      </c>
      <c r="Y8" s="70">
        <v>3.8629449439394303</v>
      </c>
      <c r="Z8" s="48">
        <v>3.680269179987032</v>
      </c>
      <c r="AA8" s="48">
        <v>3.4906089260649944</v>
      </c>
      <c r="AB8" s="48">
        <v>3.6320070006961984</v>
      </c>
      <c r="AC8" s="48">
        <v>3.7996192040780823</v>
      </c>
      <c r="AD8" s="48">
        <v>4.5541530468999678</v>
      </c>
      <c r="AE8" s="48">
        <v>4.0781436737347789</v>
      </c>
      <c r="AF8" s="27">
        <f t="shared" si="2"/>
        <v>27.097745975400485</v>
      </c>
      <c r="AG8" s="28" t="str">
        <f t="shared" si="3"/>
        <v>TINGGI</v>
      </c>
      <c r="AI8" s="147"/>
      <c r="AJ8" s="91" t="s">
        <v>68</v>
      </c>
      <c r="AK8" s="125">
        <v>0</v>
      </c>
      <c r="AL8" s="125">
        <v>0</v>
      </c>
      <c r="AM8" s="125">
        <v>0</v>
      </c>
      <c r="AN8" s="85">
        <v>0</v>
      </c>
    </row>
    <row r="9" spans="1:40" ht="15.5" x14ac:dyDescent="0.35">
      <c r="A9" s="44" t="s">
        <v>3</v>
      </c>
      <c r="B9" s="13">
        <v>3</v>
      </c>
      <c r="C9" s="13">
        <v>3</v>
      </c>
      <c r="D9" s="13">
        <v>3</v>
      </c>
      <c r="E9" s="13">
        <v>3</v>
      </c>
      <c r="F9" s="13">
        <v>3</v>
      </c>
      <c r="G9" s="13">
        <v>2</v>
      </c>
      <c r="H9" s="13">
        <v>3</v>
      </c>
      <c r="I9" s="79">
        <v>3</v>
      </c>
      <c r="J9" s="80">
        <v>3</v>
      </c>
      <c r="K9" s="80">
        <v>3</v>
      </c>
      <c r="L9" s="80">
        <v>3</v>
      </c>
      <c r="M9" s="80">
        <v>3</v>
      </c>
      <c r="N9" s="80">
        <v>2</v>
      </c>
      <c r="O9" s="81">
        <v>3</v>
      </c>
      <c r="P9" s="70">
        <v>3.2584565072422738</v>
      </c>
      <c r="Q9" s="48">
        <v>3.7996192040780823</v>
      </c>
      <c r="R9" s="48">
        <v>3.2584565072422746</v>
      </c>
      <c r="S9" s="48">
        <v>4.0143618867865483</v>
      </c>
      <c r="T9" s="48">
        <v>3.2517000970031069</v>
      </c>
      <c r="U9" s="48">
        <v>2.4968420257012522</v>
      </c>
      <c r="V9" s="48">
        <v>3.4850004241654373</v>
      </c>
      <c r="W9" s="36">
        <f t="shared" si="0"/>
        <v>23.564436652218976</v>
      </c>
      <c r="X9" s="23" t="str">
        <f t="shared" si="1"/>
        <v>TINGGI</v>
      </c>
      <c r="Y9" s="70">
        <v>3.8629449439394303</v>
      </c>
      <c r="Z9" s="48">
        <v>3.680269179987032</v>
      </c>
      <c r="AA9" s="48">
        <v>3.4906089260649944</v>
      </c>
      <c r="AB9" s="48">
        <v>3.6320070006961984</v>
      </c>
      <c r="AC9" s="48">
        <v>3.7996192040780823</v>
      </c>
      <c r="AD9" s="48">
        <v>2.8321421115405814</v>
      </c>
      <c r="AE9" s="48">
        <v>4.0781436737347789</v>
      </c>
      <c r="AF9" s="27">
        <f t="shared" si="2"/>
        <v>25.375735040041096</v>
      </c>
      <c r="AG9" s="28" t="str">
        <f t="shared" si="3"/>
        <v>TINGGI</v>
      </c>
      <c r="AI9" s="147" t="s">
        <v>69</v>
      </c>
      <c r="AJ9" s="148"/>
      <c r="AK9" s="126">
        <v>16.464066666666668</v>
      </c>
      <c r="AL9" s="126">
        <v>16.727333333333334</v>
      </c>
      <c r="AM9" s="126">
        <v>20.616399999999999</v>
      </c>
      <c r="AN9" s="90">
        <v>17.706133333333334</v>
      </c>
    </row>
    <row r="10" spans="1:40" ht="15.5" x14ac:dyDescent="0.35">
      <c r="A10" s="44" t="s">
        <v>4</v>
      </c>
      <c r="B10" s="13">
        <v>2</v>
      </c>
      <c r="C10" s="13">
        <v>1</v>
      </c>
      <c r="D10" s="13">
        <v>1</v>
      </c>
      <c r="E10" s="13">
        <v>1</v>
      </c>
      <c r="F10" s="13">
        <v>1</v>
      </c>
      <c r="G10" s="13">
        <v>1</v>
      </c>
      <c r="H10" s="13">
        <v>2</v>
      </c>
      <c r="I10" s="79">
        <v>1</v>
      </c>
      <c r="J10" s="80">
        <v>1</v>
      </c>
      <c r="K10" s="80">
        <v>1</v>
      </c>
      <c r="L10" s="80">
        <v>1</v>
      </c>
      <c r="M10" s="80">
        <v>1</v>
      </c>
      <c r="N10" s="80">
        <v>1</v>
      </c>
      <c r="O10" s="81">
        <v>1</v>
      </c>
      <c r="P10" s="70">
        <v>1.9730439265080326</v>
      </c>
      <c r="Q10" s="48">
        <v>1</v>
      </c>
      <c r="R10" s="48">
        <v>1</v>
      </c>
      <c r="S10" s="48">
        <v>0.99999999999999978</v>
      </c>
      <c r="T10" s="48">
        <v>1</v>
      </c>
      <c r="U10" s="48">
        <v>1</v>
      </c>
      <c r="V10" s="48">
        <v>2.0610017976581343</v>
      </c>
      <c r="W10" s="36">
        <f t="shared" si="0"/>
        <v>9.034045724166166</v>
      </c>
      <c r="X10" s="23" t="str">
        <f t="shared" si="1"/>
        <v>RENDAH</v>
      </c>
      <c r="Y10" s="70">
        <v>3.8629449439394303</v>
      </c>
      <c r="Z10" s="48">
        <v>2</v>
      </c>
      <c r="AA10" s="48">
        <v>1</v>
      </c>
      <c r="AB10" s="48">
        <v>1</v>
      </c>
      <c r="AC10" s="48">
        <v>1</v>
      </c>
      <c r="AD10" s="48">
        <v>2.8321421115405814</v>
      </c>
      <c r="AE10" s="48">
        <v>2</v>
      </c>
      <c r="AF10" s="27">
        <f t="shared" si="2"/>
        <v>13.695087055480013</v>
      </c>
      <c r="AG10" s="28" t="str">
        <f t="shared" si="3"/>
        <v>RENDAH</v>
      </c>
      <c r="AI10" s="147" t="s">
        <v>70</v>
      </c>
      <c r="AJ10" s="148"/>
      <c r="AK10" s="126">
        <v>4.7148551177053557</v>
      </c>
      <c r="AL10" s="126">
        <v>4.8962119857624433</v>
      </c>
      <c r="AM10" s="126">
        <v>3.882601572583591</v>
      </c>
      <c r="AN10" s="90">
        <v>4.3573968616048511</v>
      </c>
    </row>
    <row r="11" spans="1:40" ht="15.5" x14ac:dyDescent="0.35">
      <c r="A11" s="44" t="s">
        <v>5</v>
      </c>
      <c r="B11" s="13">
        <v>2</v>
      </c>
      <c r="C11" s="13">
        <v>2</v>
      </c>
      <c r="D11" s="13">
        <v>2</v>
      </c>
      <c r="E11" s="13">
        <v>2</v>
      </c>
      <c r="F11" s="13">
        <v>2</v>
      </c>
      <c r="G11" s="13">
        <v>2</v>
      </c>
      <c r="H11" s="13">
        <v>3</v>
      </c>
      <c r="I11" s="79">
        <v>3</v>
      </c>
      <c r="J11" s="80">
        <v>2</v>
      </c>
      <c r="K11" s="80">
        <v>2</v>
      </c>
      <c r="L11" s="80">
        <v>2</v>
      </c>
      <c r="M11" s="80">
        <v>2</v>
      </c>
      <c r="N11" s="80">
        <v>2</v>
      </c>
      <c r="O11" s="81">
        <v>3</v>
      </c>
      <c r="P11" s="70">
        <v>1.9730439265080326</v>
      </c>
      <c r="Q11" s="48">
        <v>2.3998096020390411</v>
      </c>
      <c r="R11" s="48">
        <v>2.2854125807342411</v>
      </c>
      <c r="S11" s="48">
        <v>2.5175198610852947</v>
      </c>
      <c r="T11" s="48">
        <v>2.2046514266903325</v>
      </c>
      <c r="U11" s="48">
        <v>2.4968420257012522</v>
      </c>
      <c r="V11" s="48">
        <v>3.4850004241654373</v>
      </c>
      <c r="W11" s="36">
        <f t="shared" si="0"/>
        <v>17.362279846923631</v>
      </c>
      <c r="X11" s="23" t="str">
        <f t="shared" si="1"/>
        <v>SEDANG</v>
      </c>
      <c r="Y11" s="70">
        <v>1.9999999999999998</v>
      </c>
      <c r="Z11" s="48">
        <v>2</v>
      </c>
      <c r="AA11" s="48">
        <v>2.2700232974563308</v>
      </c>
      <c r="AB11" s="48">
        <v>2.3086395034751033</v>
      </c>
      <c r="AC11" s="48">
        <v>2.3998096020390411</v>
      </c>
      <c r="AD11" s="48">
        <v>2.8321421115405814</v>
      </c>
      <c r="AE11" s="48">
        <v>4.0781436737347789</v>
      </c>
      <c r="AF11" s="27">
        <f t="shared" si="2"/>
        <v>17.888758188245834</v>
      </c>
      <c r="AG11" s="28" t="str">
        <f t="shared" si="3"/>
        <v>SEDANG</v>
      </c>
      <c r="AI11" s="88" t="s">
        <v>50</v>
      </c>
      <c r="AJ11" s="92"/>
      <c r="AK11" s="127">
        <f>AK9-AK10</f>
        <v>11.749211548961313</v>
      </c>
      <c r="AL11" s="127">
        <f>AL9-AL10</f>
        <v>11.831121347570891</v>
      </c>
      <c r="AM11" s="127">
        <f>AM9-AM10</f>
        <v>16.733798427416406</v>
      </c>
      <c r="AN11" s="86">
        <f>AN9-AN10</f>
        <v>13.348736471728483</v>
      </c>
    </row>
    <row r="12" spans="1:40" ht="15.5" x14ac:dyDescent="0.35">
      <c r="A12" s="8" t="s">
        <v>6</v>
      </c>
      <c r="B12" s="13">
        <v>3</v>
      </c>
      <c r="C12" s="13">
        <v>2</v>
      </c>
      <c r="D12" s="13">
        <v>1</v>
      </c>
      <c r="E12" s="13">
        <v>2</v>
      </c>
      <c r="F12" s="13">
        <v>1</v>
      </c>
      <c r="G12" s="13">
        <v>2</v>
      </c>
      <c r="H12" s="13">
        <v>3</v>
      </c>
      <c r="I12" s="79">
        <v>3</v>
      </c>
      <c r="J12" s="80">
        <v>3</v>
      </c>
      <c r="K12" s="80">
        <v>1</v>
      </c>
      <c r="L12" s="80">
        <v>2</v>
      </c>
      <c r="M12" s="80">
        <v>2</v>
      </c>
      <c r="N12" s="80">
        <v>2</v>
      </c>
      <c r="O12" s="81">
        <v>3</v>
      </c>
      <c r="P12" s="70">
        <v>3.2584565072422738</v>
      </c>
      <c r="Q12" s="48">
        <v>2.3998096020390411</v>
      </c>
      <c r="R12" s="48">
        <v>1</v>
      </c>
      <c r="S12" s="48">
        <v>2.5175198610852947</v>
      </c>
      <c r="T12" s="48">
        <v>1</v>
      </c>
      <c r="U12" s="48">
        <v>2.4968420257012522</v>
      </c>
      <c r="V12" s="48">
        <v>3.4850004241654373</v>
      </c>
      <c r="W12" s="36">
        <f t="shared" si="0"/>
        <v>16.157628420233298</v>
      </c>
      <c r="X12" s="23" t="str">
        <f t="shared" si="1"/>
        <v>SEDANG</v>
      </c>
      <c r="Y12" s="70">
        <v>3.8629449439394303</v>
      </c>
      <c r="Z12" s="48">
        <v>3.680269179987032</v>
      </c>
      <c r="AA12" s="48">
        <v>1</v>
      </c>
      <c r="AB12" s="48">
        <v>2.3086395034751033</v>
      </c>
      <c r="AC12" s="48">
        <v>2.3998096020390411</v>
      </c>
      <c r="AD12" s="48">
        <v>2.8321421115405814</v>
      </c>
      <c r="AE12" s="48">
        <v>4.0781436737347789</v>
      </c>
      <c r="AF12" s="27">
        <f t="shared" si="2"/>
        <v>20.161949014715965</v>
      </c>
      <c r="AG12" s="28" t="str">
        <f t="shared" si="3"/>
        <v>SEDANG</v>
      </c>
      <c r="AI12" s="89" t="s">
        <v>51</v>
      </c>
      <c r="AJ12" s="93"/>
      <c r="AK12" s="128">
        <f>AK9+AK10</f>
        <v>21.178921784372022</v>
      </c>
      <c r="AL12" s="128">
        <f>AL9+AL10</f>
        <v>21.623545319095776</v>
      </c>
      <c r="AM12" s="128">
        <f>AM9+AM10</f>
        <v>24.499001572583591</v>
      </c>
      <c r="AN12" s="87">
        <f>AN9+AN10</f>
        <v>22.063530194938185</v>
      </c>
    </row>
    <row r="13" spans="1:40" ht="15.5" x14ac:dyDescent="0.35">
      <c r="A13" s="8" t="s">
        <v>7</v>
      </c>
      <c r="B13" s="13">
        <v>3</v>
      </c>
      <c r="C13" s="13">
        <v>2</v>
      </c>
      <c r="D13" s="13">
        <v>1</v>
      </c>
      <c r="E13" s="13">
        <v>2</v>
      </c>
      <c r="F13" s="13">
        <v>1</v>
      </c>
      <c r="G13" s="13">
        <v>2</v>
      </c>
      <c r="H13" s="13">
        <v>3</v>
      </c>
      <c r="I13" s="79">
        <v>3</v>
      </c>
      <c r="J13" s="80">
        <v>3</v>
      </c>
      <c r="K13" s="80">
        <v>2</v>
      </c>
      <c r="L13" s="80">
        <v>2</v>
      </c>
      <c r="M13" s="80">
        <v>2</v>
      </c>
      <c r="N13" s="80">
        <v>2</v>
      </c>
      <c r="O13" s="81">
        <v>3</v>
      </c>
      <c r="P13" s="70">
        <v>3.2584565072422738</v>
      </c>
      <c r="Q13" s="48">
        <v>2.3998096020390411</v>
      </c>
      <c r="R13" s="48">
        <v>1</v>
      </c>
      <c r="S13" s="48">
        <v>2.5175198610852947</v>
      </c>
      <c r="T13" s="48">
        <v>1</v>
      </c>
      <c r="U13" s="48">
        <v>2.4968420257012522</v>
      </c>
      <c r="V13" s="48">
        <v>3.4850004241654373</v>
      </c>
      <c r="W13" s="36">
        <f t="shared" si="0"/>
        <v>16.157628420233298</v>
      </c>
      <c r="X13" s="23" t="str">
        <f t="shared" si="1"/>
        <v>SEDANG</v>
      </c>
      <c r="Y13" s="70">
        <v>3.8629449439394303</v>
      </c>
      <c r="Z13" s="48">
        <v>3.680269179987032</v>
      </c>
      <c r="AA13" s="48">
        <v>2.2700232974563308</v>
      </c>
      <c r="AB13" s="48">
        <v>2.3086395034751033</v>
      </c>
      <c r="AC13" s="48">
        <v>2.3998096020390411</v>
      </c>
      <c r="AD13" s="48">
        <v>2.8321421115405814</v>
      </c>
      <c r="AE13" s="48">
        <v>4.0781436737347789</v>
      </c>
      <c r="AF13" s="27">
        <f t="shared" si="2"/>
        <v>21.431972312172299</v>
      </c>
      <c r="AG13" s="28" t="str">
        <f t="shared" si="3"/>
        <v>SEDANG</v>
      </c>
    </row>
    <row r="14" spans="1:40" ht="15.5" x14ac:dyDescent="0.35">
      <c r="A14" s="8" t="s">
        <v>8</v>
      </c>
      <c r="B14" s="13">
        <v>2</v>
      </c>
      <c r="C14" s="13">
        <v>1</v>
      </c>
      <c r="D14" s="13">
        <v>1</v>
      </c>
      <c r="E14" s="13">
        <v>2</v>
      </c>
      <c r="F14" s="13">
        <v>1</v>
      </c>
      <c r="G14" s="13">
        <v>2</v>
      </c>
      <c r="H14" s="13">
        <v>2</v>
      </c>
      <c r="I14" s="79">
        <v>2</v>
      </c>
      <c r="J14" s="80">
        <v>2</v>
      </c>
      <c r="K14" s="80">
        <v>1</v>
      </c>
      <c r="L14" s="80">
        <v>2</v>
      </c>
      <c r="M14" s="80">
        <v>1</v>
      </c>
      <c r="N14" s="80">
        <v>1</v>
      </c>
      <c r="O14" s="81">
        <v>2</v>
      </c>
      <c r="P14" s="70">
        <v>1.9730439265080326</v>
      </c>
      <c r="Q14" s="48">
        <v>1</v>
      </c>
      <c r="R14" s="48">
        <v>1</v>
      </c>
      <c r="S14" s="48">
        <v>2.5175198610852947</v>
      </c>
      <c r="T14" s="48">
        <v>1</v>
      </c>
      <c r="U14" s="48">
        <v>2.4968420257012522</v>
      </c>
      <c r="V14" s="48">
        <v>2.0610017976581343</v>
      </c>
      <c r="W14" s="36">
        <f t="shared" si="0"/>
        <v>12.048407610952713</v>
      </c>
      <c r="X14" s="23" t="str">
        <f t="shared" si="1"/>
        <v>SEDANG</v>
      </c>
      <c r="Y14" s="70">
        <v>3.8629449439394303</v>
      </c>
      <c r="Z14" s="48">
        <v>2</v>
      </c>
      <c r="AA14" s="48">
        <v>1</v>
      </c>
      <c r="AB14" s="48">
        <v>2.3086395034751033</v>
      </c>
      <c r="AC14" s="48">
        <v>1</v>
      </c>
      <c r="AD14" s="48">
        <v>1.0000000000000002</v>
      </c>
      <c r="AE14" s="48">
        <v>4.0781436737347789</v>
      </c>
      <c r="AF14" s="27">
        <f t="shared" si="2"/>
        <v>15.249728121149312</v>
      </c>
      <c r="AG14" s="28" t="str">
        <f t="shared" si="3"/>
        <v>RENDAH</v>
      </c>
      <c r="AI14" s="144" t="s">
        <v>106</v>
      </c>
      <c r="AJ14" s="145"/>
      <c r="AK14" s="145"/>
      <c r="AL14" s="145"/>
      <c r="AM14" s="146"/>
    </row>
    <row r="15" spans="1:40" ht="15.5" x14ac:dyDescent="0.35">
      <c r="A15" s="8" t="s">
        <v>9</v>
      </c>
      <c r="B15" s="13">
        <v>1</v>
      </c>
      <c r="C15" s="13">
        <v>2</v>
      </c>
      <c r="D15" s="13">
        <v>1</v>
      </c>
      <c r="E15" s="13">
        <v>2</v>
      </c>
      <c r="F15" s="13">
        <v>2</v>
      </c>
      <c r="G15" s="13">
        <v>2</v>
      </c>
      <c r="H15" s="13">
        <v>3</v>
      </c>
      <c r="I15" s="79">
        <v>3</v>
      </c>
      <c r="J15" s="80">
        <v>3</v>
      </c>
      <c r="K15" s="80">
        <v>1</v>
      </c>
      <c r="L15" s="80">
        <v>2</v>
      </c>
      <c r="M15" s="80">
        <v>2</v>
      </c>
      <c r="N15" s="80">
        <v>2</v>
      </c>
      <c r="O15" s="81">
        <v>3</v>
      </c>
      <c r="P15" s="70">
        <v>0.99999999999999978</v>
      </c>
      <c r="Q15" s="48">
        <v>2.3998096020390411</v>
      </c>
      <c r="R15" s="48">
        <v>1</v>
      </c>
      <c r="S15" s="48">
        <v>2.5175198610852947</v>
      </c>
      <c r="T15" s="48">
        <v>2.2046514266903325</v>
      </c>
      <c r="U15" s="48">
        <v>2.4968420257012522</v>
      </c>
      <c r="V15" s="48">
        <v>3.4850004241654373</v>
      </c>
      <c r="W15" s="36">
        <f t="shared" si="0"/>
        <v>15.103823339681359</v>
      </c>
      <c r="X15" s="23" t="str">
        <f t="shared" si="1"/>
        <v>SEDANG</v>
      </c>
      <c r="Y15" s="70">
        <v>3.8629449439394303</v>
      </c>
      <c r="Z15" s="48">
        <v>3.680269179987032</v>
      </c>
      <c r="AA15" s="48">
        <v>2.2700232974563308</v>
      </c>
      <c r="AB15" s="48">
        <v>2.3086395034751033</v>
      </c>
      <c r="AC15" s="48">
        <v>2.3998096020390411</v>
      </c>
      <c r="AD15" s="48">
        <v>2.8321421115405814</v>
      </c>
      <c r="AE15" s="48">
        <v>4.0781436737347789</v>
      </c>
      <c r="AF15" s="27">
        <f t="shared" si="2"/>
        <v>21.431972312172299</v>
      </c>
      <c r="AG15" s="28" t="str">
        <f t="shared" si="3"/>
        <v>SEDANG</v>
      </c>
      <c r="AI15" s="41" t="s">
        <v>53</v>
      </c>
      <c r="AJ15" s="155" t="s">
        <v>52</v>
      </c>
      <c r="AK15" s="156"/>
      <c r="AL15" s="155" t="s">
        <v>59</v>
      </c>
      <c r="AM15" s="156"/>
    </row>
    <row r="16" spans="1:40" ht="15.5" x14ac:dyDescent="0.35">
      <c r="A16" s="8" t="s">
        <v>10</v>
      </c>
      <c r="B16" s="13">
        <v>2</v>
      </c>
      <c r="C16" s="13">
        <v>2</v>
      </c>
      <c r="D16" s="13">
        <v>1</v>
      </c>
      <c r="E16" s="13">
        <v>2</v>
      </c>
      <c r="F16" s="13">
        <v>2</v>
      </c>
      <c r="G16" s="13">
        <v>1</v>
      </c>
      <c r="H16" s="13">
        <v>3</v>
      </c>
      <c r="I16" s="79">
        <v>3</v>
      </c>
      <c r="J16" s="80">
        <v>3</v>
      </c>
      <c r="K16" s="80">
        <v>2</v>
      </c>
      <c r="L16" s="80">
        <v>1</v>
      </c>
      <c r="M16" s="80">
        <v>2</v>
      </c>
      <c r="N16" s="80">
        <v>1</v>
      </c>
      <c r="O16" s="81">
        <v>3</v>
      </c>
      <c r="P16" s="70">
        <v>1.9730439265080326</v>
      </c>
      <c r="Q16" s="48">
        <v>2.3998096020390411</v>
      </c>
      <c r="R16" s="48">
        <v>1</v>
      </c>
      <c r="S16" s="48">
        <v>2.5175198610852947</v>
      </c>
      <c r="T16" s="48">
        <v>2.2046514266903325</v>
      </c>
      <c r="U16" s="48">
        <v>1</v>
      </c>
      <c r="V16" s="48">
        <v>3.4850004241654373</v>
      </c>
      <c r="W16" s="36">
        <f t="shared" si="0"/>
        <v>14.580025240488137</v>
      </c>
      <c r="X16" s="23" t="str">
        <f t="shared" si="1"/>
        <v>SEDANG</v>
      </c>
      <c r="Y16" s="70">
        <v>3.8629449439394303</v>
      </c>
      <c r="Z16" s="48">
        <v>3.680269179987032</v>
      </c>
      <c r="AA16" s="48">
        <v>2.2700232974563308</v>
      </c>
      <c r="AB16" s="48">
        <v>1</v>
      </c>
      <c r="AC16" s="48">
        <v>2.3998096020390411</v>
      </c>
      <c r="AD16" s="48">
        <v>2.8321421115405814</v>
      </c>
      <c r="AE16" s="48">
        <v>4.0781436737347789</v>
      </c>
      <c r="AF16" s="27">
        <f t="shared" si="2"/>
        <v>20.123332808697196</v>
      </c>
      <c r="AG16" s="28" t="str">
        <f t="shared" si="3"/>
        <v>SEDANG</v>
      </c>
      <c r="AI16" s="41" t="s">
        <v>54</v>
      </c>
      <c r="AJ16" s="155" t="s">
        <v>115</v>
      </c>
      <c r="AK16" s="156"/>
      <c r="AL16" s="155" t="s">
        <v>58</v>
      </c>
      <c r="AM16" s="156"/>
    </row>
    <row r="17" spans="1:65" ht="15.5" x14ac:dyDescent="0.35">
      <c r="A17" s="8" t="s">
        <v>11</v>
      </c>
      <c r="B17" s="13">
        <v>3</v>
      </c>
      <c r="C17" s="13">
        <v>3</v>
      </c>
      <c r="D17" s="13">
        <v>1</v>
      </c>
      <c r="E17" s="13">
        <v>3</v>
      </c>
      <c r="F17" s="13">
        <v>2</v>
      </c>
      <c r="G17" s="13">
        <v>3</v>
      </c>
      <c r="H17" s="13">
        <v>2</v>
      </c>
      <c r="I17" s="79">
        <v>3</v>
      </c>
      <c r="J17" s="80">
        <v>3</v>
      </c>
      <c r="K17" s="80">
        <v>1</v>
      </c>
      <c r="L17" s="80">
        <v>3</v>
      </c>
      <c r="M17" s="80">
        <v>2</v>
      </c>
      <c r="N17" s="80">
        <v>3</v>
      </c>
      <c r="O17" s="81">
        <v>2</v>
      </c>
      <c r="P17" s="70">
        <v>3.2584565072422738</v>
      </c>
      <c r="Q17" s="48">
        <v>3.7996192040780823</v>
      </c>
      <c r="R17" s="48">
        <v>1</v>
      </c>
      <c r="S17" s="48">
        <v>4.0143618867865483</v>
      </c>
      <c r="T17" s="48">
        <v>2.2046514266903325</v>
      </c>
      <c r="U17" s="48">
        <v>4.0143618867865483</v>
      </c>
      <c r="V17" s="48">
        <v>2.0610017976581343</v>
      </c>
      <c r="W17" s="36">
        <f t="shared" si="0"/>
        <v>20.352452709241923</v>
      </c>
      <c r="X17" s="23" t="str">
        <f t="shared" si="1"/>
        <v>SEDANG</v>
      </c>
      <c r="Y17" s="70">
        <v>3.8629449439394303</v>
      </c>
      <c r="Z17" s="48">
        <v>3.680269179987032</v>
      </c>
      <c r="AA17" s="48">
        <v>1</v>
      </c>
      <c r="AB17" s="48">
        <v>3.6320070006961984</v>
      </c>
      <c r="AC17" s="48">
        <v>2.3998096020390411</v>
      </c>
      <c r="AD17" s="48">
        <v>4.5541530468999678</v>
      </c>
      <c r="AE17" s="48">
        <v>4.0781436737347789</v>
      </c>
      <c r="AF17" s="27">
        <f t="shared" si="2"/>
        <v>23.20732744729645</v>
      </c>
      <c r="AG17" s="28" t="str">
        <f t="shared" si="3"/>
        <v>SEDANG</v>
      </c>
      <c r="AI17" s="41" t="s">
        <v>57</v>
      </c>
      <c r="AJ17" s="155" t="s">
        <v>55</v>
      </c>
      <c r="AK17" s="156"/>
      <c r="AL17" s="155" t="s">
        <v>116</v>
      </c>
      <c r="AM17" s="156"/>
    </row>
    <row r="18" spans="1:65" ht="15.5" x14ac:dyDescent="0.35">
      <c r="A18" s="8" t="s">
        <v>12</v>
      </c>
      <c r="B18" s="13">
        <v>3</v>
      </c>
      <c r="C18" s="13">
        <v>2</v>
      </c>
      <c r="D18" s="13">
        <v>1</v>
      </c>
      <c r="E18" s="13">
        <v>2</v>
      </c>
      <c r="F18" s="13">
        <v>2</v>
      </c>
      <c r="G18" s="13">
        <v>2</v>
      </c>
      <c r="H18" s="13">
        <v>3</v>
      </c>
      <c r="I18" s="79">
        <v>3</v>
      </c>
      <c r="J18" s="80">
        <v>3</v>
      </c>
      <c r="K18" s="80">
        <v>1</v>
      </c>
      <c r="L18" s="80">
        <v>2</v>
      </c>
      <c r="M18" s="80">
        <v>2</v>
      </c>
      <c r="N18" s="80">
        <v>2</v>
      </c>
      <c r="O18" s="81">
        <v>3</v>
      </c>
      <c r="P18" s="70">
        <v>3.2584565072422738</v>
      </c>
      <c r="Q18" s="48">
        <v>2.3998096020390411</v>
      </c>
      <c r="R18" s="48">
        <v>1</v>
      </c>
      <c r="S18" s="48">
        <v>2.5175198610852947</v>
      </c>
      <c r="T18" s="48">
        <v>2.2046514266903325</v>
      </c>
      <c r="U18" s="48">
        <v>2.4968420257012522</v>
      </c>
      <c r="V18" s="48">
        <v>3.4850004241654373</v>
      </c>
      <c r="W18" s="36">
        <f t="shared" si="0"/>
        <v>17.362279846923631</v>
      </c>
      <c r="X18" s="23" t="str">
        <f t="shared" si="1"/>
        <v>SEDANG</v>
      </c>
      <c r="Y18" s="70">
        <v>3.8629449439394303</v>
      </c>
      <c r="Z18" s="48">
        <v>3.680269179987032</v>
      </c>
      <c r="AA18" s="48">
        <v>1</v>
      </c>
      <c r="AB18" s="48">
        <v>2.3086395034751033</v>
      </c>
      <c r="AC18" s="48">
        <v>2.3998096020390411</v>
      </c>
      <c r="AD18" s="48">
        <v>2.8321421115405814</v>
      </c>
      <c r="AE18" s="48">
        <v>4.0781436737347789</v>
      </c>
      <c r="AF18" s="27">
        <f t="shared" si="2"/>
        <v>20.161949014715965</v>
      </c>
      <c r="AG18" s="28" t="str">
        <f t="shared" si="3"/>
        <v>SEDANG</v>
      </c>
      <c r="AI18" s="42"/>
      <c r="AJ18" s="42"/>
      <c r="AK18" s="42"/>
      <c r="AL18" s="42"/>
      <c r="AM18" s="42"/>
    </row>
    <row r="19" spans="1:65" ht="15.5" x14ac:dyDescent="0.35">
      <c r="A19" s="8" t="s">
        <v>13</v>
      </c>
      <c r="B19" s="13">
        <v>3</v>
      </c>
      <c r="C19" s="13">
        <v>2</v>
      </c>
      <c r="D19" s="13">
        <v>2</v>
      </c>
      <c r="E19" s="13">
        <v>3</v>
      </c>
      <c r="F19" s="13">
        <v>3</v>
      </c>
      <c r="G19" s="13">
        <v>2</v>
      </c>
      <c r="H19" s="13">
        <v>3</v>
      </c>
      <c r="I19" s="79">
        <v>3</v>
      </c>
      <c r="J19" s="80">
        <v>3</v>
      </c>
      <c r="K19" s="80">
        <v>2</v>
      </c>
      <c r="L19" s="80">
        <v>3</v>
      </c>
      <c r="M19" s="80">
        <v>3</v>
      </c>
      <c r="N19" s="80">
        <v>2</v>
      </c>
      <c r="O19" s="81">
        <v>3</v>
      </c>
      <c r="P19" s="70">
        <v>3.2584565072422738</v>
      </c>
      <c r="Q19" s="48">
        <v>2.3998096020390411</v>
      </c>
      <c r="R19" s="48">
        <v>2.2854125807342411</v>
      </c>
      <c r="S19" s="48">
        <v>4.0143618867865483</v>
      </c>
      <c r="T19" s="48">
        <v>3.2517000970031069</v>
      </c>
      <c r="U19" s="48">
        <v>2.4968420257012522</v>
      </c>
      <c r="V19" s="48">
        <v>3.4850004241654373</v>
      </c>
      <c r="W19" s="36">
        <f t="shared" si="0"/>
        <v>21.191583123671904</v>
      </c>
      <c r="X19" s="23" t="str">
        <f t="shared" si="1"/>
        <v>TINGGI</v>
      </c>
      <c r="Y19" s="70">
        <v>3.8629449439394303</v>
      </c>
      <c r="Z19" s="48">
        <v>3.680269179987032</v>
      </c>
      <c r="AA19" s="48">
        <v>3.4906089260649944</v>
      </c>
      <c r="AB19" s="48">
        <v>3.6320070006961984</v>
      </c>
      <c r="AC19" s="48">
        <v>3.7996192040780823</v>
      </c>
      <c r="AD19" s="48">
        <v>2.8321421115405814</v>
      </c>
      <c r="AE19" s="48">
        <v>4.0781436737347789</v>
      </c>
      <c r="AF19" s="27">
        <f t="shared" si="2"/>
        <v>25.375735040041096</v>
      </c>
      <c r="AG19" s="28" t="str">
        <f t="shared" si="3"/>
        <v>TINGGI</v>
      </c>
      <c r="AI19" s="144" t="s">
        <v>107</v>
      </c>
      <c r="AJ19" s="145"/>
      <c r="AK19" s="145"/>
      <c r="AL19" s="145"/>
      <c r="AM19" s="146"/>
    </row>
    <row r="20" spans="1:65" ht="15.5" x14ac:dyDescent="0.35">
      <c r="A20" s="9" t="s">
        <v>14</v>
      </c>
      <c r="B20" s="15">
        <v>1</v>
      </c>
      <c r="C20" s="15">
        <v>1</v>
      </c>
      <c r="D20" s="15">
        <v>1</v>
      </c>
      <c r="E20" s="15">
        <v>1</v>
      </c>
      <c r="F20" s="15">
        <v>1</v>
      </c>
      <c r="G20" s="15">
        <v>1</v>
      </c>
      <c r="H20" s="15">
        <v>1</v>
      </c>
      <c r="I20" s="82">
        <v>1</v>
      </c>
      <c r="J20" s="83">
        <v>1</v>
      </c>
      <c r="K20" s="83">
        <v>1</v>
      </c>
      <c r="L20" s="83">
        <v>1</v>
      </c>
      <c r="M20" s="83">
        <v>1</v>
      </c>
      <c r="N20" s="83">
        <v>1</v>
      </c>
      <c r="O20" s="84">
        <v>1</v>
      </c>
      <c r="P20" s="71">
        <v>0.99999999999999978</v>
      </c>
      <c r="Q20" s="72">
        <v>1</v>
      </c>
      <c r="R20" s="72">
        <v>1</v>
      </c>
      <c r="S20" s="72">
        <v>0.99999999999999978</v>
      </c>
      <c r="T20" s="72">
        <v>1</v>
      </c>
      <c r="U20" s="72">
        <v>1</v>
      </c>
      <c r="V20" s="72">
        <v>1.0000000000000002</v>
      </c>
      <c r="W20" s="37">
        <f t="shared" si="0"/>
        <v>7</v>
      </c>
      <c r="X20" s="20" t="str">
        <f t="shared" si="1"/>
        <v>RENDAH</v>
      </c>
      <c r="Y20" s="71">
        <v>1.9999999999999998</v>
      </c>
      <c r="Z20" s="72">
        <v>2</v>
      </c>
      <c r="AA20" s="72">
        <v>2.2700232974563308</v>
      </c>
      <c r="AB20" s="72">
        <v>1</v>
      </c>
      <c r="AC20" s="72">
        <v>1</v>
      </c>
      <c r="AD20" s="72">
        <v>2.8321421115405814</v>
      </c>
      <c r="AE20" s="72">
        <v>4.0781436737347789</v>
      </c>
      <c r="AF20" s="29">
        <f t="shared" si="2"/>
        <v>15.180309082731689</v>
      </c>
      <c r="AG20" s="26" t="str">
        <f t="shared" si="3"/>
        <v>RENDAH</v>
      </c>
      <c r="AI20" s="41" t="s">
        <v>53</v>
      </c>
      <c r="AJ20" s="155" t="s">
        <v>52</v>
      </c>
      <c r="AK20" s="156"/>
      <c r="AL20" s="155" t="s">
        <v>60</v>
      </c>
      <c r="AM20" s="156"/>
    </row>
    <row r="21" spans="1:65" x14ac:dyDescent="0.35">
      <c r="B21" s="4"/>
      <c r="C21" s="4"/>
      <c r="D21" s="4"/>
      <c r="E21" s="4"/>
      <c r="F21" s="4"/>
      <c r="G21" s="48"/>
      <c r="H21" s="48"/>
      <c r="I21" s="48"/>
      <c r="J21" s="48"/>
      <c r="K21" s="48"/>
      <c r="L21" s="48"/>
      <c r="M21" s="48"/>
      <c r="N21" s="48"/>
      <c r="O21" s="4"/>
      <c r="W21" s="3"/>
      <c r="X21" s="3"/>
      <c r="AI21" s="41" t="s">
        <v>54</v>
      </c>
      <c r="AJ21" s="155" t="s">
        <v>115</v>
      </c>
      <c r="AK21" s="156"/>
      <c r="AL21" s="155" t="s">
        <v>61</v>
      </c>
      <c r="AM21" s="156"/>
      <c r="AU21" s="3"/>
      <c r="AV21" s="3"/>
      <c r="BD21" s="3"/>
      <c r="BE21" s="3"/>
      <c r="BM21" s="3"/>
    </row>
    <row r="22" spans="1:65" x14ac:dyDescent="0.3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AI22" s="41" t="s">
        <v>57</v>
      </c>
      <c r="AJ22" s="155" t="s">
        <v>55</v>
      </c>
      <c r="AK22" s="156"/>
      <c r="AL22" s="155" t="s">
        <v>117</v>
      </c>
      <c r="AM22" s="156"/>
    </row>
    <row r="23" spans="1:65" x14ac:dyDescent="0.3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t="s">
        <v>91</v>
      </c>
      <c r="Y23" t="s">
        <v>93</v>
      </c>
      <c r="AI23" s="42"/>
      <c r="AJ23" s="42"/>
      <c r="AK23" s="42"/>
      <c r="AL23" s="42"/>
      <c r="AM23" s="42"/>
      <c r="AO23" s="3"/>
      <c r="AX23" s="3"/>
      <c r="BG23" s="3"/>
    </row>
    <row r="24" spans="1:65" x14ac:dyDescent="0.35">
      <c r="A24" s="153" t="s">
        <v>103</v>
      </c>
      <c r="B24" s="135" t="s">
        <v>46</v>
      </c>
      <c r="C24" s="135"/>
      <c r="D24" s="135"/>
      <c r="E24" s="135"/>
      <c r="F24" s="135"/>
      <c r="G24" s="135"/>
      <c r="H24" s="135"/>
      <c r="I24" s="136" t="s">
        <v>45</v>
      </c>
      <c r="J24" s="137"/>
      <c r="K24" s="137"/>
      <c r="L24" s="137"/>
      <c r="M24" s="137"/>
      <c r="N24" s="137"/>
      <c r="O24" s="138"/>
      <c r="P24" s="10" t="s">
        <v>15</v>
      </c>
      <c r="Q24" s="11"/>
      <c r="R24" s="11"/>
      <c r="S24" s="11"/>
      <c r="T24" s="11"/>
      <c r="U24" s="11"/>
      <c r="V24" s="11"/>
      <c r="W24" s="11"/>
      <c r="X24" s="12"/>
      <c r="Y24" s="76" t="s">
        <v>15</v>
      </c>
      <c r="Z24" s="77"/>
      <c r="AA24" s="77"/>
      <c r="AB24" s="77"/>
      <c r="AC24" s="77"/>
      <c r="AD24" s="77"/>
      <c r="AE24" s="77"/>
      <c r="AF24" s="77"/>
      <c r="AG24" s="78"/>
      <c r="AI24" s="144" t="s">
        <v>108</v>
      </c>
      <c r="AJ24" s="145"/>
      <c r="AK24" s="145"/>
      <c r="AL24" s="145"/>
      <c r="AM24" s="146"/>
    </row>
    <row r="25" spans="1:65" x14ac:dyDescent="0.35">
      <c r="A25" s="154"/>
      <c r="B25" s="73" t="s">
        <v>31</v>
      </c>
      <c r="C25" s="73" t="s">
        <v>32</v>
      </c>
      <c r="D25" s="73" t="s">
        <v>33</v>
      </c>
      <c r="E25" s="73" t="s">
        <v>34</v>
      </c>
      <c r="F25" s="73" t="s">
        <v>35</v>
      </c>
      <c r="G25" s="73" t="s">
        <v>36</v>
      </c>
      <c r="H25" s="73" t="s">
        <v>37</v>
      </c>
      <c r="I25" s="74" t="s">
        <v>38</v>
      </c>
      <c r="J25" s="30" t="s">
        <v>39</v>
      </c>
      <c r="K25" s="30" t="s">
        <v>40</v>
      </c>
      <c r="L25" s="30" t="s">
        <v>41</v>
      </c>
      <c r="M25" s="30" t="s">
        <v>42</v>
      </c>
      <c r="N25" s="30" t="s">
        <v>43</v>
      </c>
      <c r="O25" s="31" t="s">
        <v>44</v>
      </c>
      <c r="P25" s="16" t="s">
        <v>24</v>
      </c>
      <c r="Q25" s="17" t="s">
        <v>25</v>
      </c>
      <c r="R25" s="17" t="s">
        <v>26</v>
      </c>
      <c r="S25" s="17" t="s">
        <v>27</v>
      </c>
      <c r="T25" s="17" t="s">
        <v>28</v>
      </c>
      <c r="U25" s="17" t="s">
        <v>29</v>
      </c>
      <c r="V25" s="17" t="s">
        <v>30</v>
      </c>
      <c r="W25" s="21" t="s">
        <v>105</v>
      </c>
      <c r="X25" s="22" t="s">
        <v>56</v>
      </c>
      <c r="Y25" s="74" t="s">
        <v>38</v>
      </c>
      <c r="Z25" s="30" t="s">
        <v>39</v>
      </c>
      <c r="AA25" s="30" t="s">
        <v>40</v>
      </c>
      <c r="AB25" s="30" t="s">
        <v>41</v>
      </c>
      <c r="AC25" s="30" t="s">
        <v>42</v>
      </c>
      <c r="AD25" s="30" t="s">
        <v>43</v>
      </c>
      <c r="AE25" s="30" t="s">
        <v>44</v>
      </c>
      <c r="AF25" s="32" t="s">
        <v>105</v>
      </c>
      <c r="AG25" s="33" t="s">
        <v>56</v>
      </c>
      <c r="AI25" s="41" t="s">
        <v>53</v>
      </c>
      <c r="AJ25" s="155" t="s">
        <v>52</v>
      </c>
      <c r="AK25" s="156"/>
      <c r="AL25" s="155" t="s">
        <v>62</v>
      </c>
      <c r="AM25" s="156"/>
      <c r="AO25" s="3"/>
      <c r="AX25" s="3"/>
      <c r="BG25" s="3"/>
    </row>
    <row r="26" spans="1:65" ht="15.5" x14ac:dyDescent="0.35">
      <c r="A26" s="8" t="s">
        <v>0</v>
      </c>
      <c r="B26" s="63">
        <v>3</v>
      </c>
      <c r="C26" s="63">
        <v>3</v>
      </c>
      <c r="D26" s="63">
        <v>2</v>
      </c>
      <c r="E26" s="63">
        <v>2</v>
      </c>
      <c r="F26" s="63">
        <v>2</v>
      </c>
      <c r="G26" s="63">
        <v>2</v>
      </c>
      <c r="H26" s="63">
        <v>3</v>
      </c>
      <c r="I26" s="64">
        <v>2</v>
      </c>
      <c r="J26" s="65">
        <v>2</v>
      </c>
      <c r="K26" s="65">
        <v>2</v>
      </c>
      <c r="L26" s="65">
        <v>2</v>
      </c>
      <c r="M26" s="65">
        <v>2</v>
      </c>
      <c r="N26" s="65">
        <v>2</v>
      </c>
      <c r="O26" s="66">
        <v>2</v>
      </c>
      <c r="P26" s="70">
        <v>2.9645046852572667</v>
      </c>
      <c r="Q26" s="48">
        <v>3.0626240660773814</v>
      </c>
      <c r="R26" s="48">
        <v>2.3075786441729731</v>
      </c>
      <c r="S26" s="48">
        <v>2.3998096020390411</v>
      </c>
      <c r="T26" s="48">
        <v>2.3998096020390411</v>
      </c>
      <c r="U26" s="48">
        <v>2.4210512903386694</v>
      </c>
      <c r="V26" s="48">
        <v>1.8729216012025887</v>
      </c>
      <c r="W26" s="38">
        <f>SUM(P26:V26)</f>
        <v>17.428299491126964</v>
      </c>
      <c r="X26" s="24" t="str">
        <f>IF(W26&gt;=21.624,"TINGGI",IF(W26&gt;=11.831,"SEDANG",IF(W26&lt;11.831,"RENDAH")))</f>
        <v>SEDANG</v>
      </c>
      <c r="Y26" s="70">
        <v>2.2689953117197943</v>
      </c>
      <c r="Z26" s="48">
        <v>2.7220109353593855</v>
      </c>
      <c r="AA26" s="48">
        <v>1</v>
      </c>
      <c r="AB26" s="48">
        <v>2.2321973986571568</v>
      </c>
      <c r="AC26" s="48">
        <v>1</v>
      </c>
      <c r="AD26" s="48">
        <v>2.9396007621524607</v>
      </c>
      <c r="AE26" s="48">
        <v>1</v>
      </c>
      <c r="AF26" s="34">
        <f>SUM(Y26:AE26)</f>
        <v>13.162804407888798</v>
      </c>
      <c r="AG26" s="43" t="str">
        <f>IF(AF26&gt;=22.064,"TINGGI",IF(AF26&gt;=13.349,"SEDANG",IF(AF26&lt;13.349,"RENDAH")))</f>
        <v>RENDAH</v>
      </c>
      <c r="AI26" s="41" t="s">
        <v>54</v>
      </c>
      <c r="AJ26" s="155" t="s">
        <v>115</v>
      </c>
      <c r="AK26" s="156"/>
      <c r="AL26" s="155" t="s">
        <v>63</v>
      </c>
      <c r="AM26" s="156"/>
      <c r="AO26" s="3"/>
      <c r="AX26" s="3"/>
      <c r="BG26" s="3"/>
    </row>
    <row r="27" spans="1:65" ht="15.5" x14ac:dyDescent="0.35">
      <c r="A27" s="8" t="s">
        <v>1</v>
      </c>
      <c r="B27" s="52">
        <v>3</v>
      </c>
      <c r="C27" s="52">
        <v>3</v>
      </c>
      <c r="D27" s="52">
        <v>2</v>
      </c>
      <c r="E27" s="52">
        <v>2</v>
      </c>
      <c r="F27" s="52">
        <v>2</v>
      </c>
      <c r="G27" s="52">
        <v>2</v>
      </c>
      <c r="H27" s="52">
        <v>3</v>
      </c>
      <c r="I27" s="67">
        <v>2</v>
      </c>
      <c r="J27" s="68">
        <v>2</v>
      </c>
      <c r="K27" s="68">
        <v>2</v>
      </c>
      <c r="L27" s="68">
        <v>2</v>
      </c>
      <c r="M27" s="68">
        <v>2</v>
      </c>
      <c r="N27" s="68">
        <v>2</v>
      </c>
      <c r="O27" s="69">
        <v>3</v>
      </c>
      <c r="P27" s="70">
        <v>2.9645046852572667</v>
      </c>
      <c r="Q27" s="48">
        <v>3.0626240660773814</v>
      </c>
      <c r="R27" s="48">
        <v>2.3075786441729731</v>
      </c>
      <c r="S27" s="48">
        <v>2.3998096020390411</v>
      </c>
      <c r="T27" s="48">
        <v>2.3998096020390411</v>
      </c>
      <c r="U27" s="48">
        <v>2.4210512903386694</v>
      </c>
      <c r="V27" s="48">
        <v>3.1599519467604829</v>
      </c>
      <c r="W27" s="38">
        <f t="shared" ref="W27:W40" si="4">SUM(P27:V27)</f>
        <v>18.715329836684859</v>
      </c>
      <c r="X27" s="24" t="str">
        <f t="shared" ref="X27:X40" si="5">IF(W27&gt;=21.624,"TINGGI",IF(W27&gt;=11.831,"SEDANG",IF(W27&lt;11.831,"RENDAH")))</f>
        <v>SEDANG</v>
      </c>
      <c r="Y27" s="70">
        <v>2.2689953117197943</v>
      </c>
      <c r="Z27" s="48">
        <v>2.7220109353593855</v>
      </c>
      <c r="AA27" s="48">
        <v>2.3324325384504219</v>
      </c>
      <c r="AB27" s="48">
        <v>2.2321973986571568</v>
      </c>
      <c r="AC27" s="48">
        <v>2.6052485151267382</v>
      </c>
      <c r="AD27" s="48">
        <v>2.9396007621524607</v>
      </c>
      <c r="AE27" s="48">
        <v>3.3599564678410636</v>
      </c>
      <c r="AF27" s="34">
        <f t="shared" ref="AF27:AF40" si="6">SUM(Y27:AE27)</f>
        <v>18.46044192930702</v>
      </c>
      <c r="AG27" s="43" t="str">
        <f t="shared" ref="AG27:AG40" si="7">IF(AF27&gt;=22.064,"TINGGI",IF(AF27&gt;=13.349,"SEDANG",IF(AF27&lt;13.349,"RENDAH")))</f>
        <v>SEDANG</v>
      </c>
      <c r="AI27" s="41" t="s">
        <v>57</v>
      </c>
      <c r="AJ27" s="155" t="s">
        <v>55</v>
      </c>
      <c r="AK27" s="156"/>
      <c r="AL27" s="155" t="s">
        <v>118</v>
      </c>
      <c r="AM27" s="156"/>
    </row>
    <row r="28" spans="1:65" ht="15.5" x14ac:dyDescent="0.35">
      <c r="A28" s="44" t="s">
        <v>2</v>
      </c>
      <c r="B28" s="52">
        <v>3</v>
      </c>
      <c r="C28" s="52">
        <v>3</v>
      </c>
      <c r="D28" s="52">
        <v>3</v>
      </c>
      <c r="E28" s="52">
        <v>3</v>
      </c>
      <c r="F28" s="52">
        <v>3</v>
      </c>
      <c r="G28" s="52">
        <v>3</v>
      </c>
      <c r="H28" s="52">
        <v>3</v>
      </c>
      <c r="I28" s="67">
        <v>3</v>
      </c>
      <c r="J28" s="68">
        <v>2</v>
      </c>
      <c r="K28" s="68">
        <v>3</v>
      </c>
      <c r="L28" s="68">
        <v>3</v>
      </c>
      <c r="M28" s="68">
        <v>3</v>
      </c>
      <c r="N28" s="68">
        <v>2</v>
      </c>
      <c r="O28" s="69">
        <v>3</v>
      </c>
      <c r="P28" s="70">
        <v>2.9645046852572667</v>
      </c>
      <c r="Q28" s="48">
        <v>3.0626240660773814</v>
      </c>
      <c r="R28" s="48">
        <v>3.4664427797115724</v>
      </c>
      <c r="S28" s="48">
        <v>2.3998096020390411</v>
      </c>
      <c r="T28" s="48">
        <v>3.7996192040780823</v>
      </c>
      <c r="U28" s="48">
        <v>3.8467496834046635</v>
      </c>
      <c r="V28" s="48">
        <v>3.1599519467604829</v>
      </c>
      <c r="W28" s="38">
        <f t="shared" si="4"/>
        <v>22.69970196732849</v>
      </c>
      <c r="X28" s="24" t="str">
        <f t="shared" si="5"/>
        <v>TINGGI</v>
      </c>
      <c r="Y28" s="70">
        <v>3.6850049452460181</v>
      </c>
      <c r="Z28" s="48">
        <v>2.7220109353593855</v>
      </c>
      <c r="AA28" s="48">
        <v>3.580408618489658</v>
      </c>
      <c r="AB28" s="48">
        <v>3.4643947973143137</v>
      </c>
      <c r="AC28" s="48">
        <v>4.3394103641915009</v>
      </c>
      <c r="AD28" s="48">
        <v>2.9396007621524607</v>
      </c>
      <c r="AE28" s="48">
        <v>3.3599564678410636</v>
      </c>
      <c r="AF28" s="34">
        <f t="shared" si="6"/>
        <v>24.090786890594398</v>
      </c>
      <c r="AG28" s="43" t="str">
        <f t="shared" si="7"/>
        <v>TINGGI</v>
      </c>
      <c r="AI28" s="42"/>
      <c r="AJ28" s="42"/>
      <c r="AK28" s="42"/>
      <c r="AL28" s="42"/>
      <c r="AM28" s="42"/>
    </row>
    <row r="29" spans="1:65" ht="15.5" x14ac:dyDescent="0.35">
      <c r="A29" s="44" t="s">
        <v>3</v>
      </c>
      <c r="B29" s="52">
        <v>3</v>
      </c>
      <c r="C29" s="52">
        <v>3</v>
      </c>
      <c r="D29" s="52">
        <v>3</v>
      </c>
      <c r="E29" s="52">
        <v>3</v>
      </c>
      <c r="F29" s="52">
        <v>3</v>
      </c>
      <c r="G29" s="52">
        <v>2</v>
      </c>
      <c r="H29" s="52">
        <v>3</v>
      </c>
      <c r="I29" s="67">
        <v>3</v>
      </c>
      <c r="J29" s="68">
        <v>2</v>
      </c>
      <c r="K29" s="68">
        <v>2</v>
      </c>
      <c r="L29" s="65">
        <v>3</v>
      </c>
      <c r="M29" s="65">
        <v>2</v>
      </c>
      <c r="N29" s="65">
        <v>3</v>
      </c>
      <c r="O29" s="66">
        <v>3</v>
      </c>
      <c r="P29" s="70">
        <v>2.9645046852572667</v>
      </c>
      <c r="Q29" s="48">
        <v>3.0626240660773814</v>
      </c>
      <c r="R29" s="48">
        <v>3.4664427797115724</v>
      </c>
      <c r="S29" s="48">
        <v>3.7996192040780823</v>
      </c>
      <c r="T29" s="48">
        <v>3.7996192040780823</v>
      </c>
      <c r="U29" s="48">
        <v>2.4210512903386694</v>
      </c>
      <c r="V29" s="48">
        <v>3.1599519467604829</v>
      </c>
      <c r="W29" s="38">
        <f t="shared" si="4"/>
        <v>22.67381317630154</v>
      </c>
      <c r="X29" s="24" t="str">
        <f t="shared" si="5"/>
        <v>TINGGI</v>
      </c>
      <c r="Y29" s="70">
        <v>3.6850049452460181</v>
      </c>
      <c r="Z29" s="48">
        <v>2.7220109353593855</v>
      </c>
      <c r="AA29" s="48">
        <v>2.3324325384504219</v>
      </c>
      <c r="AB29" s="48">
        <v>3.4643947973143137</v>
      </c>
      <c r="AC29" s="48">
        <v>2.6052485151267382</v>
      </c>
      <c r="AD29" s="48">
        <v>4.8792015243049196</v>
      </c>
      <c r="AE29" s="48">
        <v>3.3599564678410636</v>
      </c>
      <c r="AF29" s="34">
        <f t="shared" si="6"/>
        <v>23.048249723642858</v>
      </c>
      <c r="AG29" s="43" t="str">
        <f t="shared" si="7"/>
        <v>TINGGI</v>
      </c>
      <c r="AI29" s="144" t="s">
        <v>109</v>
      </c>
      <c r="AJ29" s="145"/>
      <c r="AK29" s="145"/>
      <c r="AL29" s="145"/>
      <c r="AM29" s="146"/>
    </row>
    <row r="30" spans="1:65" ht="15.5" x14ac:dyDescent="0.35">
      <c r="A30" s="44" t="s">
        <v>4</v>
      </c>
      <c r="B30" s="52">
        <v>3</v>
      </c>
      <c r="C30" s="52">
        <v>2</v>
      </c>
      <c r="D30" s="52">
        <v>1</v>
      </c>
      <c r="E30" s="52">
        <v>1</v>
      </c>
      <c r="F30" s="52">
        <v>1</v>
      </c>
      <c r="G30" s="52">
        <v>2</v>
      </c>
      <c r="H30" s="52">
        <v>2</v>
      </c>
      <c r="I30" s="53">
        <v>2</v>
      </c>
      <c r="J30" s="54">
        <v>2</v>
      </c>
      <c r="K30" s="54">
        <v>1</v>
      </c>
      <c r="L30" s="54">
        <v>1</v>
      </c>
      <c r="M30" s="54">
        <v>1</v>
      </c>
      <c r="N30" s="54">
        <v>2</v>
      </c>
      <c r="O30" s="55">
        <v>1</v>
      </c>
      <c r="P30" s="70">
        <v>0.99999999999999978</v>
      </c>
      <c r="Q30" s="48">
        <v>0.99999999999999978</v>
      </c>
      <c r="R30" s="48">
        <v>1</v>
      </c>
      <c r="S30" s="48">
        <v>1</v>
      </c>
      <c r="T30" s="48">
        <v>1</v>
      </c>
      <c r="U30" s="48">
        <v>1</v>
      </c>
      <c r="V30" s="48">
        <v>0.99999999999999978</v>
      </c>
      <c r="W30" s="38">
        <f t="shared" si="4"/>
        <v>7</v>
      </c>
      <c r="X30" s="24" t="str">
        <f t="shared" si="5"/>
        <v>RENDAH</v>
      </c>
      <c r="Y30" s="70">
        <v>2.2689953117197943</v>
      </c>
      <c r="Z30" s="48">
        <v>2.7220109353593855</v>
      </c>
      <c r="AA30" s="48">
        <v>1</v>
      </c>
      <c r="AB30" s="48">
        <v>1</v>
      </c>
      <c r="AC30" s="48">
        <v>1</v>
      </c>
      <c r="AD30" s="48">
        <v>2.9396007621524607</v>
      </c>
      <c r="AE30" s="48">
        <v>0.99999999999999978</v>
      </c>
      <c r="AF30" s="34">
        <f t="shared" si="6"/>
        <v>11.93060700923164</v>
      </c>
      <c r="AG30" s="43" t="str">
        <f t="shared" si="7"/>
        <v>RENDAH</v>
      </c>
      <c r="AI30" s="41" t="s">
        <v>53</v>
      </c>
      <c r="AJ30" s="155" t="s">
        <v>52</v>
      </c>
      <c r="AK30" s="156"/>
      <c r="AL30" s="155" t="s">
        <v>64</v>
      </c>
      <c r="AM30" s="156"/>
    </row>
    <row r="31" spans="1:65" ht="15.5" x14ac:dyDescent="0.35">
      <c r="A31" s="44" t="s">
        <v>5</v>
      </c>
      <c r="B31" s="52">
        <v>2</v>
      </c>
      <c r="C31" s="52">
        <v>2</v>
      </c>
      <c r="D31" s="52">
        <v>2</v>
      </c>
      <c r="E31" s="52">
        <v>2</v>
      </c>
      <c r="F31" s="52">
        <v>2</v>
      </c>
      <c r="G31" s="52">
        <v>2</v>
      </c>
      <c r="H31" s="52">
        <v>3</v>
      </c>
      <c r="I31" s="53">
        <v>2</v>
      </c>
      <c r="J31" s="54">
        <v>2</v>
      </c>
      <c r="K31" s="54">
        <v>2</v>
      </c>
      <c r="L31" s="54">
        <v>1</v>
      </c>
      <c r="M31" s="54">
        <v>2</v>
      </c>
      <c r="N31" s="54">
        <v>2</v>
      </c>
      <c r="O31" s="55">
        <v>2</v>
      </c>
      <c r="P31" s="70">
        <v>2.9645046852572667</v>
      </c>
      <c r="Q31" s="48">
        <v>1.7647097721806988</v>
      </c>
      <c r="R31" s="48">
        <v>2.3075786441729731</v>
      </c>
      <c r="S31" s="48">
        <v>2.3998096020390411</v>
      </c>
      <c r="T31" s="48">
        <v>2.3998096020390411</v>
      </c>
      <c r="U31" s="48">
        <v>2.4210512903386694</v>
      </c>
      <c r="V31" s="48">
        <v>3.1599519467604829</v>
      </c>
      <c r="W31" s="38">
        <f t="shared" si="4"/>
        <v>17.41741554278817</v>
      </c>
      <c r="X31" s="24" t="str">
        <f t="shared" si="5"/>
        <v>SEDANG</v>
      </c>
      <c r="Y31" s="70">
        <v>2.2689953117197943</v>
      </c>
      <c r="Z31" s="48">
        <v>2.7220109353593855</v>
      </c>
      <c r="AA31" s="48">
        <v>2.3324325384504219</v>
      </c>
      <c r="AB31" s="48">
        <v>1</v>
      </c>
      <c r="AC31" s="48">
        <v>2.6052485151267382</v>
      </c>
      <c r="AD31" s="48">
        <v>2.9396007621524607</v>
      </c>
      <c r="AE31" s="48">
        <v>2.0677265056968173</v>
      </c>
      <c r="AF31" s="34">
        <f t="shared" si="6"/>
        <v>15.936014568505616</v>
      </c>
      <c r="AG31" s="43" t="str">
        <f t="shared" si="7"/>
        <v>SEDANG</v>
      </c>
      <c r="AI31" s="41" t="s">
        <v>54</v>
      </c>
      <c r="AJ31" s="155" t="s">
        <v>115</v>
      </c>
      <c r="AK31" s="156"/>
      <c r="AL31" s="155" t="s">
        <v>65</v>
      </c>
      <c r="AM31" s="156"/>
    </row>
    <row r="32" spans="1:65" ht="15.5" x14ac:dyDescent="0.35">
      <c r="A32" s="8" t="s">
        <v>6</v>
      </c>
      <c r="B32" s="52">
        <v>3</v>
      </c>
      <c r="C32" s="52">
        <v>3</v>
      </c>
      <c r="D32" s="52">
        <v>1</v>
      </c>
      <c r="E32" s="52">
        <v>2</v>
      </c>
      <c r="F32" s="52">
        <v>2</v>
      </c>
      <c r="G32" s="52">
        <v>2</v>
      </c>
      <c r="H32" s="52">
        <v>3</v>
      </c>
      <c r="I32" s="53">
        <v>3</v>
      </c>
      <c r="J32" s="54">
        <v>2</v>
      </c>
      <c r="K32" s="54">
        <v>1</v>
      </c>
      <c r="L32" s="54">
        <v>2</v>
      </c>
      <c r="M32" s="54">
        <v>2</v>
      </c>
      <c r="N32" s="54">
        <v>2</v>
      </c>
      <c r="O32" s="55">
        <v>3</v>
      </c>
      <c r="P32" s="70">
        <v>2.9645046852572667</v>
      </c>
      <c r="Q32" s="48">
        <v>3.0626240660773814</v>
      </c>
      <c r="R32" s="48">
        <v>1</v>
      </c>
      <c r="S32" s="48">
        <v>2.3998096020390411</v>
      </c>
      <c r="T32" s="48">
        <v>2.3998096020390411</v>
      </c>
      <c r="U32" s="48">
        <v>2.4210512903386694</v>
      </c>
      <c r="V32" s="48">
        <v>3.1599519467604829</v>
      </c>
      <c r="W32" s="38">
        <f t="shared" si="4"/>
        <v>17.407751192511881</v>
      </c>
      <c r="X32" s="24" t="str">
        <f t="shared" si="5"/>
        <v>SEDANG</v>
      </c>
      <c r="Y32" s="70">
        <v>3.6850049452460181</v>
      </c>
      <c r="Z32" s="48">
        <v>2.7220109353593855</v>
      </c>
      <c r="AA32" s="48">
        <v>1</v>
      </c>
      <c r="AB32" s="48">
        <v>2.2321973986571568</v>
      </c>
      <c r="AC32" s="48">
        <v>2.6052485151267382</v>
      </c>
      <c r="AD32" s="48">
        <v>2.9396007621524607</v>
      </c>
      <c r="AE32" s="48">
        <v>3.3599564678410636</v>
      </c>
      <c r="AF32" s="34">
        <f t="shared" si="6"/>
        <v>18.544019024382823</v>
      </c>
      <c r="AG32" s="43" t="str">
        <f t="shared" si="7"/>
        <v>SEDANG</v>
      </c>
      <c r="AI32" s="41" t="s">
        <v>57</v>
      </c>
      <c r="AJ32" s="155" t="s">
        <v>55</v>
      </c>
      <c r="AK32" s="156"/>
      <c r="AL32" s="155" t="s">
        <v>119</v>
      </c>
      <c r="AM32" s="156"/>
    </row>
    <row r="33" spans="1:37" ht="15.5" x14ac:dyDescent="0.35">
      <c r="A33" s="8" t="s">
        <v>7</v>
      </c>
      <c r="B33" s="52">
        <v>3</v>
      </c>
      <c r="C33" s="52">
        <v>3</v>
      </c>
      <c r="D33" s="52">
        <v>2</v>
      </c>
      <c r="E33" s="52">
        <v>2</v>
      </c>
      <c r="F33" s="52">
        <v>2</v>
      </c>
      <c r="G33" s="52">
        <v>2</v>
      </c>
      <c r="H33" s="52">
        <v>3</v>
      </c>
      <c r="I33" s="53">
        <v>2</v>
      </c>
      <c r="J33" s="54">
        <v>2</v>
      </c>
      <c r="K33" s="54">
        <v>2</v>
      </c>
      <c r="L33" s="54">
        <v>2</v>
      </c>
      <c r="M33" s="54">
        <v>2</v>
      </c>
      <c r="N33" s="54">
        <v>2</v>
      </c>
      <c r="O33" s="55">
        <v>3</v>
      </c>
      <c r="P33" s="70">
        <v>2.9645046852572667</v>
      </c>
      <c r="Q33" s="48">
        <v>3.0626240660773814</v>
      </c>
      <c r="R33" s="48">
        <v>2.3075786441729731</v>
      </c>
      <c r="S33" s="48">
        <v>2.3998096020390411</v>
      </c>
      <c r="T33" s="48">
        <v>2.3998096020390411</v>
      </c>
      <c r="U33" s="48">
        <v>2.4210512903386694</v>
      </c>
      <c r="V33" s="48">
        <v>3.1599519467604829</v>
      </c>
      <c r="W33" s="38">
        <f t="shared" si="4"/>
        <v>18.715329836684859</v>
      </c>
      <c r="X33" s="24" t="str">
        <f t="shared" si="5"/>
        <v>SEDANG</v>
      </c>
      <c r="Y33" s="70">
        <v>2.2689953117197943</v>
      </c>
      <c r="Z33" s="48">
        <v>2.7220109353593855</v>
      </c>
      <c r="AA33" s="48">
        <v>2.3324325384504219</v>
      </c>
      <c r="AB33" s="48">
        <v>2.2321973986571568</v>
      </c>
      <c r="AC33" s="48">
        <v>2.6052485151267382</v>
      </c>
      <c r="AD33" s="48">
        <v>2.9396007621524607</v>
      </c>
      <c r="AE33" s="48">
        <v>3.3599564678410636</v>
      </c>
      <c r="AF33" s="34">
        <f t="shared" si="6"/>
        <v>18.46044192930702</v>
      </c>
      <c r="AG33" s="43" t="str">
        <f t="shared" si="7"/>
        <v>SEDANG</v>
      </c>
    </row>
    <row r="34" spans="1:37" ht="15.5" x14ac:dyDescent="0.35">
      <c r="A34" s="8" t="s">
        <v>8</v>
      </c>
      <c r="B34" s="52">
        <v>3</v>
      </c>
      <c r="C34" s="52">
        <v>2</v>
      </c>
      <c r="D34" s="52">
        <v>1</v>
      </c>
      <c r="E34" s="52">
        <v>2</v>
      </c>
      <c r="F34" s="52">
        <v>1</v>
      </c>
      <c r="G34" s="52">
        <v>1</v>
      </c>
      <c r="H34" s="52">
        <v>3</v>
      </c>
      <c r="I34" s="53">
        <v>2</v>
      </c>
      <c r="J34" s="54">
        <v>1</v>
      </c>
      <c r="K34" s="54">
        <v>1</v>
      </c>
      <c r="L34" s="54">
        <v>2</v>
      </c>
      <c r="M34" s="54">
        <v>1</v>
      </c>
      <c r="N34" s="54">
        <v>2</v>
      </c>
      <c r="O34" s="55">
        <v>2</v>
      </c>
      <c r="P34" s="70">
        <v>1.6442280481253955</v>
      </c>
      <c r="Q34" s="48">
        <v>1.7647097721806988</v>
      </c>
      <c r="R34" s="48">
        <v>1</v>
      </c>
      <c r="S34" s="48">
        <v>2.3998096020390411</v>
      </c>
      <c r="T34" s="48">
        <v>1</v>
      </c>
      <c r="U34" s="48">
        <v>1</v>
      </c>
      <c r="V34" s="48">
        <v>1.8729216012025887</v>
      </c>
      <c r="W34" s="38">
        <f t="shared" si="4"/>
        <v>10.681669023547723</v>
      </c>
      <c r="X34" s="24" t="str">
        <f t="shared" si="5"/>
        <v>RENDAH</v>
      </c>
      <c r="Y34" s="70">
        <v>2.2689953117197943</v>
      </c>
      <c r="Z34" s="48">
        <v>0.99999999999999978</v>
      </c>
      <c r="AA34" s="48">
        <v>1</v>
      </c>
      <c r="AB34" s="48">
        <v>2.2321973986571568</v>
      </c>
      <c r="AC34" s="48">
        <v>1</v>
      </c>
      <c r="AD34" s="48">
        <v>2.9396007621524607</v>
      </c>
      <c r="AE34" s="48">
        <v>2.0677265056968173</v>
      </c>
      <c r="AF34" s="34">
        <f t="shared" si="6"/>
        <v>12.508519978226229</v>
      </c>
      <c r="AG34" s="43" t="str">
        <f t="shared" si="7"/>
        <v>RENDAH</v>
      </c>
    </row>
    <row r="35" spans="1:37" ht="15.5" x14ac:dyDescent="0.35">
      <c r="A35" s="8" t="s">
        <v>9</v>
      </c>
      <c r="B35" s="52">
        <v>3</v>
      </c>
      <c r="C35" s="52">
        <v>3</v>
      </c>
      <c r="D35" s="52">
        <v>2</v>
      </c>
      <c r="E35" s="52">
        <v>2</v>
      </c>
      <c r="F35" s="52">
        <v>2</v>
      </c>
      <c r="G35" s="52">
        <v>2</v>
      </c>
      <c r="H35" s="52">
        <v>3</v>
      </c>
      <c r="I35" s="53">
        <v>2</v>
      </c>
      <c r="J35" s="54">
        <v>2</v>
      </c>
      <c r="K35" s="54">
        <v>2</v>
      </c>
      <c r="L35" s="54">
        <v>2</v>
      </c>
      <c r="M35" s="54">
        <v>2</v>
      </c>
      <c r="N35" s="54">
        <v>2</v>
      </c>
      <c r="O35" s="55">
        <v>2</v>
      </c>
      <c r="P35" s="70">
        <v>2.9645046852572667</v>
      </c>
      <c r="Q35" s="48">
        <v>3.0626240660773814</v>
      </c>
      <c r="R35" s="48">
        <v>1</v>
      </c>
      <c r="S35" s="48">
        <v>2.3998096020390411</v>
      </c>
      <c r="T35" s="48">
        <v>2.3998096020390411</v>
      </c>
      <c r="U35" s="48">
        <v>2.4210512903386694</v>
      </c>
      <c r="V35" s="48">
        <v>3.1599519467604829</v>
      </c>
      <c r="W35" s="38">
        <f t="shared" si="4"/>
        <v>17.407751192511881</v>
      </c>
      <c r="X35" s="24" t="str">
        <f t="shared" si="5"/>
        <v>SEDANG</v>
      </c>
      <c r="Y35" s="70">
        <v>2.2689953117197943</v>
      </c>
      <c r="Z35" s="48">
        <v>2.7220109353593855</v>
      </c>
      <c r="AA35" s="48">
        <v>2.3324325384504219</v>
      </c>
      <c r="AB35" s="48">
        <v>2.2321973986571568</v>
      </c>
      <c r="AC35" s="48">
        <v>2.6052485151267382</v>
      </c>
      <c r="AD35" s="48">
        <v>2.9396007621524607</v>
      </c>
      <c r="AE35" s="48">
        <v>2.0677265056968173</v>
      </c>
      <c r="AF35" s="34">
        <f t="shared" si="6"/>
        <v>17.168211967162772</v>
      </c>
      <c r="AG35" s="43" t="str">
        <f t="shared" si="7"/>
        <v>SEDANG</v>
      </c>
    </row>
    <row r="36" spans="1:37" ht="15.5" x14ac:dyDescent="0.35">
      <c r="A36" s="8" t="s">
        <v>10</v>
      </c>
      <c r="B36" s="52">
        <v>3</v>
      </c>
      <c r="C36" s="52">
        <v>3</v>
      </c>
      <c r="D36" s="52">
        <v>2</v>
      </c>
      <c r="E36" s="52">
        <v>1</v>
      </c>
      <c r="F36" s="52">
        <v>2</v>
      </c>
      <c r="G36" s="52">
        <v>2</v>
      </c>
      <c r="H36" s="52">
        <v>3</v>
      </c>
      <c r="I36" s="53">
        <v>3</v>
      </c>
      <c r="J36" s="54">
        <v>2</v>
      </c>
      <c r="K36" s="54">
        <v>2</v>
      </c>
      <c r="L36" s="54">
        <v>1</v>
      </c>
      <c r="M36" s="54">
        <v>2</v>
      </c>
      <c r="N36" s="54">
        <v>2</v>
      </c>
      <c r="O36" s="55">
        <v>3</v>
      </c>
      <c r="P36" s="70">
        <v>2.9645046852572667</v>
      </c>
      <c r="Q36" s="48">
        <v>3.0626240660773814</v>
      </c>
      <c r="R36" s="48">
        <v>2.3075786441729731</v>
      </c>
      <c r="S36" s="48">
        <v>1</v>
      </c>
      <c r="T36" s="48">
        <v>2.3998096020390411</v>
      </c>
      <c r="U36" s="48">
        <v>1</v>
      </c>
      <c r="V36" s="48">
        <v>3.1599519467604829</v>
      </c>
      <c r="W36" s="38">
        <f t="shared" si="4"/>
        <v>15.894468944307146</v>
      </c>
      <c r="X36" s="24" t="str">
        <f t="shared" si="5"/>
        <v>SEDANG</v>
      </c>
      <c r="Y36" s="70">
        <v>3.6850049452460181</v>
      </c>
      <c r="Z36" s="48">
        <v>2.7220109353593855</v>
      </c>
      <c r="AA36" s="48">
        <v>2.3324325384504219</v>
      </c>
      <c r="AB36" s="48">
        <v>1</v>
      </c>
      <c r="AC36" s="48">
        <v>2.6052485151267382</v>
      </c>
      <c r="AD36" s="48">
        <v>2.9396007621524607</v>
      </c>
      <c r="AE36" s="48">
        <v>3.3599564678410636</v>
      </c>
      <c r="AF36" s="34">
        <f t="shared" si="6"/>
        <v>18.64425416417609</v>
      </c>
      <c r="AG36" s="43" t="str">
        <f t="shared" si="7"/>
        <v>SEDANG</v>
      </c>
    </row>
    <row r="37" spans="1:37" ht="15.5" x14ac:dyDescent="0.35">
      <c r="A37" s="8" t="s">
        <v>11</v>
      </c>
      <c r="B37" s="52">
        <v>3</v>
      </c>
      <c r="C37" s="52">
        <v>3</v>
      </c>
      <c r="D37" s="52">
        <v>1</v>
      </c>
      <c r="E37" s="52">
        <v>3</v>
      </c>
      <c r="F37" s="52">
        <v>2</v>
      </c>
      <c r="G37" s="52">
        <v>3</v>
      </c>
      <c r="H37" s="52">
        <v>3</v>
      </c>
      <c r="I37" s="53">
        <v>3</v>
      </c>
      <c r="J37" s="54">
        <v>2</v>
      </c>
      <c r="K37" s="54">
        <v>1</v>
      </c>
      <c r="L37" s="54">
        <v>3</v>
      </c>
      <c r="M37" s="54">
        <v>2</v>
      </c>
      <c r="N37" s="54">
        <v>2</v>
      </c>
      <c r="O37" s="55">
        <v>3</v>
      </c>
      <c r="P37" s="70">
        <v>2.9645046852572667</v>
      </c>
      <c r="Q37" s="48">
        <v>3.0626240660773814</v>
      </c>
      <c r="R37" s="48">
        <v>1</v>
      </c>
      <c r="S37" s="48">
        <v>3.7996192040780823</v>
      </c>
      <c r="T37" s="48">
        <v>2.3998096020390411</v>
      </c>
      <c r="U37" s="48">
        <v>3.8467496834046635</v>
      </c>
      <c r="V37" s="48">
        <v>1.8729216012025887</v>
      </c>
      <c r="W37" s="38">
        <f t="shared" si="4"/>
        <v>18.946228842059025</v>
      </c>
      <c r="X37" s="24" t="str">
        <f t="shared" si="5"/>
        <v>SEDANG</v>
      </c>
      <c r="Y37" s="70">
        <v>3.6850049452460181</v>
      </c>
      <c r="Z37" s="48">
        <v>2.7220109353593855</v>
      </c>
      <c r="AA37" s="48">
        <v>1</v>
      </c>
      <c r="AB37" s="48">
        <v>3.4643947973143137</v>
      </c>
      <c r="AC37" s="48">
        <v>2.6052485151267382</v>
      </c>
      <c r="AD37" s="48">
        <v>2.9396007621524607</v>
      </c>
      <c r="AE37" s="48">
        <v>3.3599564678410636</v>
      </c>
      <c r="AF37" s="34">
        <f t="shared" si="6"/>
        <v>19.77621642303998</v>
      </c>
      <c r="AG37" s="43" t="str">
        <f t="shared" si="7"/>
        <v>SEDANG</v>
      </c>
      <c r="AK37" s="5"/>
    </row>
    <row r="38" spans="1:37" ht="15.5" x14ac:dyDescent="0.35">
      <c r="A38" s="8" t="s">
        <v>12</v>
      </c>
      <c r="B38" s="52">
        <v>3</v>
      </c>
      <c r="C38" s="52">
        <v>3</v>
      </c>
      <c r="D38" s="52">
        <v>1</v>
      </c>
      <c r="E38" s="52">
        <v>2</v>
      </c>
      <c r="F38" s="52">
        <v>2</v>
      </c>
      <c r="G38" s="52">
        <v>2</v>
      </c>
      <c r="H38" s="52">
        <v>3</v>
      </c>
      <c r="I38" s="53">
        <v>3</v>
      </c>
      <c r="J38" s="54">
        <v>3</v>
      </c>
      <c r="K38" s="54">
        <v>1</v>
      </c>
      <c r="L38" s="54">
        <v>2</v>
      </c>
      <c r="M38" s="54">
        <v>2</v>
      </c>
      <c r="N38" s="54">
        <v>2</v>
      </c>
      <c r="O38" s="55">
        <v>2</v>
      </c>
      <c r="P38" s="70">
        <v>2.9645046852572667</v>
      </c>
      <c r="Q38" s="48">
        <v>3.0626240660773814</v>
      </c>
      <c r="R38" s="48">
        <v>1</v>
      </c>
      <c r="S38" s="48">
        <v>2.3998096020390411</v>
      </c>
      <c r="T38" s="48">
        <v>2.3998096020390411</v>
      </c>
      <c r="U38" s="48">
        <v>2.4210512903386694</v>
      </c>
      <c r="V38" s="48">
        <v>3.1599519467604829</v>
      </c>
      <c r="W38" s="38">
        <f t="shared" si="4"/>
        <v>17.407751192511881</v>
      </c>
      <c r="X38" s="24" t="str">
        <f t="shared" si="5"/>
        <v>SEDANG</v>
      </c>
      <c r="Y38" s="70">
        <v>3.6850049452460181</v>
      </c>
      <c r="Z38" s="48">
        <v>4.554153046899966</v>
      </c>
      <c r="AA38" s="48">
        <v>1</v>
      </c>
      <c r="AB38" s="48">
        <v>2.2321973986571568</v>
      </c>
      <c r="AC38" s="48">
        <v>2.6052485151267382</v>
      </c>
      <c r="AD38" s="48">
        <v>2.9396007621524607</v>
      </c>
      <c r="AE38" s="48">
        <v>2.0677265056968173</v>
      </c>
      <c r="AF38" s="34">
        <f t="shared" si="6"/>
        <v>19.083931173779156</v>
      </c>
      <c r="AG38" s="43" t="str">
        <f t="shared" si="7"/>
        <v>SEDANG</v>
      </c>
      <c r="AK38" s="75"/>
    </row>
    <row r="39" spans="1:37" ht="15.5" x14ac:dyDescent="0.35">
      <c r="A39" s="8" t="s">
        <v>13</v>
      </c>
      <c r="B39" s="52">
        <v>3</v>
      </c>
      <c r="C39" s="52">
        <v>3</v>
      </c>
      <c r="D39" s="52">
        <v>3</v>
      </c>
      <c r="E39" s="52">
        <v>3</v>
      </c>
      <c r="F39" s="52">
        <v>3</v>
      </c>
      <c r="G39" s="52">
        <v>2</v>
      </c>
      <c r="H39" s="52">
        <v>3</v>
      </c>
      <c r="I39" s="53">
        <v>3</v>
      </c>
      <c r="J39" s="54">
        <v>2</v>
      </c>
      <c r="K39" s="54">
        <v>3</v>
      </c>
      <c r="L39" s="54">
        <v>3</v>
      </c>
      <c r="M39" s="54">
        <v>2</v>
      </c>
      <c r="N39" s="54">
        <v>2</v>
      </c>
      <c r="O39" s="55">
        <v>3</v>
      </c>
      <c r="P39" s="70">
        <v>2.9645046852572667</v>
      </c>
      <c r="Q39" s="48">
        <v>3.0626240660773814</v>
      </c>
      <c r="R39" s="48">
        <v>2.3075786441729731</v>
      </c>
      <c r="S39" s="48">
        <v>3.7996192040780823</v>
      </c>
      <c r="T39" s="48">
        <v>3.7996192040780823</v>
      </c>
      <c r="U39" s="48">
        <v>2.4210512903386694</v>
      </c>
      <c r="V39" s="48">
        <v>3.1599519467604829</v>
      </c>
      <c r="W39" s="38">
        <f t="shared" si="4"/>
        <v>21.514949040762939</v>
      </c>
      <c r="X39" s="24" t="str">
        <f t="shared" si="5"/>
        <v>SEDANG</v>
      </c>
      <c r="Y39" s="70">
        <v>3.6850049452460181</v>
      </c>
      <c r="Z39" s="48">
        <v>2.7220109353593855</v>
      </c>
      <c r="AA39" s="48">
        <v>3.580408618489658</v>
      </c>
      <c r="AB39" s="48">
        <v>3.4643947973143137</v>
      </c>
      <c r="AC39" s="48">
        <v>2.6052485151267382</v>
      </c>
      <c r="AD39" s="48">
        <v>2.9396007621524607</v>
      </c>
      <c r="AE39" s="48">
        <v>3.3599564678410636</v>
      </c>
      <c r="AF39" s="34">
        <f t="shared" si="6"/>
        <v>22.356625041529636</v>
      </c>
      <c r="AG39" s="43" t="str">
        <f t="shared" si="7"/>
        <v>TINGGI</v>
      </c>
      <c r="AK39" s="5"/>
    </row>
    <row r="40" spans="1:37" ht="15.5" x14ac:dyDescent="0.35">
      <c r="A40" s="9" t="s">
        <v>14</v>
      </c>
      <c r="B40" s="56">
        <v>2</v>
      </c>
      <c r="C40" s="56">
        <v>2</v>
      </c>
      <c r="D40" s="56">
        <v>2</v>
      </c>
      <c r="E40" s="56">
        <v>1</v>
      </c>
      <c r="F40" s="56">
        <v>1</v>
      </c>
      <c r="G40" s="56">
        <v>2</v>
      </c>
      <c r="H40" s="56">
        <v>3</v>
      </c>
      <c r="I40" s="57">
        <v>1</v>
      </c>
      <c r="J40" s="58">
        <v>1</v>
      </c>
      <c r="K40" s="58">
        <v>1</v>
      </c>
      <c r="L40" s="58">
        <v>1</v>
      </c>
      <c r="M40" s="58">
        <v>1</v>
      </c>
      <c r="N40" s="58">
        <v>1</v>
      </c>
      <c r="O40" s="59">
        <v>1</v>
      </c>
      <c r="P40" s="71">
        <v>0.99999999999999978</v>
      </c>
      <c r="Q40" s="72">
        <v>0.99999999999999978</v>
      </c>
      <c r="R40" s="72">
        <v>1</v>
      </c>
      <c r="S40" s="72">
        <v>1</v>
      </c>
      <c r="T40" s="72">
        <v>1</v>
      </c>
      <c r="U40" s="72">
        <v>1</v>
      </c>
      <c r="V40" s="72">
        <v>0.99999999999999978</v>
      </c>
      <c r="W40" s="39">
        <f t="shared" si="4"/>
        <v>7</v>
      </c>
      <c r="X40" s="22" t="str">
        <f t="shared" si="5"/>
        <v>RENDAH</v>
      </c>
      <c r="Y40" s="71">
        <v>1.0000000000000002</v>
      </c>
      <c r="Z40" s="72">
        <v>0.99999999999999978</v>
      </c>
      <c r="AA40" s="72">
        <v>1</v>
      </c>
      <c r="AB40" s="72">
        <v>1</v>
      </c>
      <c r="AC40" s="72">
        <v>1</v>
      </c>
      <c r="AD40" s="72">
        <v>1.0000000000000002</v>
      </c>
      <c r="AE40" s="72">
        <v>0.99999999999999978</v>
      </c>
      <c r="AF40" s="35">
        <f t="shared" si="6"/>
        <v>7</v>
      </c>
      <c r="AG40" s="33" t="str">
        <f t="shared" si="7"/>
        <v>RENDAH</v>
      </c>
      <c r="AK40" s="5"/>
    </row>
    <row r="41" spans="1:37" x14ac:dyDescent="0.35">
      <c r="AK41" s="5"/>
    </row>
    <row r="42" spans="1:37" x14ac:dyDescent="0.35">
      <c r="AK42" s="5"/>
    </row>
  </sheetData>
  <mergeCells count="39">
    <mergeCell ref="AI29:AM29"/>
    <mergeCell ref="AJ30:AK30"/>
    <mergeCell ref="AJ31:AK31"/>
    <mergeCell ref="AJ32:AK32"/>
    <mergeCell ref="AL30:AM30"/>
    <mergeCell ref="AL31:AM31"/>
    <mergeCell ref="AL32:AM32"/>
    <mergeCell ref="AJ25:AK25"/>
    <mergeCell ref="AJ26:AK26"/>
    <mergeCell ref="AJ27:AK27"/>
    <mergeCell ref="AL25:AM25"/>
    <mergeCell ref="AL26:AM26"/>
    <mergeCell ref="AL27:AM27"/>
    <mergeCell ref="B4:H4"/>
    <mergeCell ref="I4:O4"/>
    <mergeCell ref="A4:A5"/>
    <mergeCell ref="A24:A25"/>
    <mergeCell ref="AI14:AM14"/>
    <mergeCell ref="AJ15:AK15"/>
    <mergeCell ref="AJ16:AK16"/>
    <mergeCell ref="AJ17:AK17"/>
    <mergeCell ref="AL15:AM15"/>
    <mergeCell ref="AL16:AM16"/>
    <mergeCell ref="AL17:AM17"/>
    <mergeCell ref="AI19:AM19"/>
    <mergeCell ref="AJ20:AK20"/>
    <mergeCell ref="AJ21:AK21"/>
    <mergeCell ref="AJ22:AK22"/>
    <mergeCell ref="AL20:AM20"/>
    <mergeCell ref="B24:H24"/>
    <mergeCell ref="I24:O24"/>
    <mergeCell ref="AI5:AN5"/>
    <mergeCell ref="AI6:AJ6"/>
    <mergeCell ref="AI24:AM24"/>
    <mergeCell ref="AI7:AI8"/>
    <mergeCell ref="AI9:AJ9"/>
    <mergeCell ref="AI10:AJ10"/>
    <mergeCell ref="AL21:AM21"/>
    <mergeCell ref="AL22:AM22"/>
  </mergeCells>
  <pageMargins left="0.98425196850393704" right="0.98425196850393704" top="0.98425196850393704" bottom="0.98425196850393704" header="0.31496062992125984" footer="0.31496062992125984"/>
  <pageSetup paperSize="9" scale="9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D3698-BC18-43E2-91D5-DE7777E2DB9D}">
  <dimension ref="A2:AN50"/>
  <sheetViews>
    <sheetView tabSelected="1" zoomScale="37" zoomScaleNormal="62" workbookViewId="0">
      <selection activeCell="W56" sqref="W56"/>
    </sheetView>
  </sheetViews>
  <sheetFormatPr defaultRowHeight="14.5" x14ac:dyDescent="0.35"/>
  <cols>
    <col min="1" max="1" width="11.36328125" customWidth="1"/>
    <col min="2" max="15" width="5.6328125" customWidth="1"/>
    <col min="16" max="22" width="9.6328125" customWidth="1"/>
    <col min="23" max="23" width="11.1796875" customWidth="1"/>
    <col min="24" max="24" width="15.1796875" customWidth="1"/>
    <col min="25" max="31" width="9.6328125" customWidth="1"/>
    <col min="32" max="32" width="10.54296875" customWidth="1"/>
    <col min="33" max="33" width="14.1796875" customWidth="1"/>
    <col min="35" max="35" width="12.7265625" customWidth="1"/>
    <col min="36" max="36" width="9" customWidth="1"/>
    <col min="37" max="37" width="13.1796875" customWidth="1"/>
    <col min="38" max="38" width="13" customWidth="1"/>
    <col min="39" max="39" width="13.7265625" customWidth="1"/>
    <col min="40" max="40" width="12.81640625" customWidth="1"/>
    <col min="47" max="48" width="11.26953125" customWidth="1"/>
    <col min="56" max="57" width="12.7265625" customWidth="1"/>
    <col min="65" max="65" width="11.08984375" customWidth="1"/>
  </cols>
  <sheetData>
    <row r="2" spans="1:40" x14ac:dyDescent="0.35">
      <c r="A2" s="157" t="s">
        <v>102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40" x14ac:dyDescent="0.35">
      <c r="P3" t="s">
        <v>90</v>
      </c>
      <c r="Y3" t="s">
        <v>92</v>
      </c>
    </row>
    <row r="4" spans="1:40" ht="28" customHeight="1" x14ac:dyDescent="0.35">
      <c r="A4" s="153" t="s">
        <v>103</v>
      </c>
      <c r="B4" s="149" t="s">
        <v>16</v>
      </c>
      <c r="C4" s="149"/>
      <c r="D4" s="149"/>
      <c r="E4" s="149"/>
      <c r="F4" s="149"/>
      <c r="G4" s="149"/>
      <c r="H4" s="149"/>
      <c r="I4" s="150" t="s">
        <v>47</v>
      </c>
      <c r="J4" s="151"/>
      <c r="K4" s="151"/>
      <c r="L4" s="151"/>
      <c r="M4" s="151"/>
      <c r="N4" s="151"/>
      <c r="O4" s="152"/>
      <c r="P4" s="10" t="s">
        <v>15</v>
      </c>
      <c r="Q4" s="11"/>
      <c r="R4" s="11"/>
      <c r="S4" s="11"/>
      <c r="T4" s="11"/>
      <c r="U4" s="11"/>
      <c r="V4" s="11"/>
      <c r="W4" s="11"/>
      <c r="X4" s="12"/>
      <c r="Y4" s="10" t="s">
        <v>15</v>
      </c>
      <c r="Z4" s="11"/>
      <c r="AA4" s="11"/>
      <c r="AB4" s="11"/>
      <c r="AC4" s="11"/>
      <c r="AD4" s="11"/>
      <c r="AE4" s="11"/>
      <c r="AF4" s="11"/>
      <c r="AG4" s="12"/>
      <c r="AI4" s="158" t="s">
        <v>66</v>
      </c>
      <c r="AJ4" s="158"/>
      <c r="AK4" s="158"/>
      <c r="AL4" s="158"/>
      <c r="AM4" s="158"/>
      <c r="AN4" s="158"/>
    </row>
    <row r="5" spans="1:40" ht="16" customHeight="1" x14ac:dyDescent="0.35">
      <c r="A5" s="154"/>
      <c r="B5" s="15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5" t="s">
        <v>22</v>
      </c>
      <c r="H5" s="15" t="s">
        <v>23</v>
      </c>
      <c r="I5" s="16" t="s">
        <v>24</v>
      </c>
      <c r="J5" s="17" t="s">
        <v>25</v>
      </c>
      <c r="K5" s="17" t="s">
        <v>26</v>
      </c>
      <c r="L5" s="17" t="s">
        <v>27</v>
      </c>
      <c r="M5" s="17" t="s">
        <v>28</v>
      </c>
      <c r="N5" s="17" t="s">
        <v>29</v>
      </c>
      <c r="O5" s="18" t="s">
        <v>30</v>
      </c>
      <c r="P5" s="14" t="s">
        <v>17</v>
      </c>
      <c r="Q5" s="15" t="s">
        <v>18</v>
      </c>
      <c r="R5" s="15" t="s">
        <v>19</v>
      </c>
      <c r="S5" s="15" t="s">
        <v>20</v>
      </c>
      <c r="T5" s="15" t="s">
        <v>21</v>
      </c>
      <c r="U5" s="15" t="s">
        <v>22</v>
      </c>
      <c r="V5" s="15" t="s">
        <v>23</v>
      </c>
      <c r="W5" s="19" t="s">
        <v>105</v>
      </c>
      <c r="X5" s="20" t="s">
        <v>56</v>
      </c>
      <c r="Y5" s="131" t="s">
        <v>31</v>
      </c>
      <c r="Z5" s="73" t="s">
        <v>32</v>
      </c>
      <c r="AA5" s="73" t="s">
        <v>33</v>
      </c>
      <c r="AB5" s="73" t="s">
        <v>34</v>
      </c>
      <c r="AC5" s="73" t="s">
        <v>35</v>
      </c>
      <c r="AD5" s="73" t="s">
        <v>36</v>
      </c>
      <c r="AE5" s="73" t="s">
        <v>37</v>
      </c>
      <c r="AF5" s="25" t="s">
        <v>105</v>
      </c>
      <c r="AG5" s="26" t="s">
        <v>56</v>
      </c>
      <c r="AI5" s="106" t="s">
        <v>48</v>
      </c>
      <c r="AJ5" s="119"/>
      <c r="AK5" s="107" t="s">
        <v>90</v>
      </c>
      <c r="AL5" s="108" t="s">
        <v>91</v>
      </c>
      <c r="AM5" s="108" t="s">
        <v>92</v>
      </c>
      <c r="AN5" s="109" t="s">
        <v>93</v>
      </c>
    </row>
    <row r="6" spans="1:40" ht="15.5" x14ac:dyDescent="0.35">
      <c r="A6" s="8" t="s">
        <v>1</v>
      </c>
      <c r="B6" s="13">
        <v>2</v>
      </c>
      <c r="C6" s="13">
        <v>2</v>
      </c>
      <c r="D6" s="13">
        <v>2</v>
      </c>
      <c r="E6" s="13">
        <v>2</v>
      </c>
      <c r="F6" s="13">
        <v>2</v>
      </c>
      <c r="G6" s="13">
        <v>2</v>
      </c>
      <c r="H6" s="13">
        <v>3</v>
      </c>
      <c r="I6" s="45">
        <v>2</v>
      </c>
      <c r="J6" s="46">
        <v>2</v>
      </c>
      <c r="K6" s="46">
        <v>2</v>
      </c>
      <c r="L6" s="46">
        <v>2</v>
      </c>
      <c r="M6" s="46">
        <v>2</v>
      </c>
      <c r="N6" s="46">
        <v>2</v>
      </c>
      <c r="O6" s="47">
        <v>2</v>
      </c>
      <c r="P6" s="70">
        <v>2</v>
      </c>
      <c r="Q6" s="48">
        <v>2.7549833193248681</v>
      </c>
      <c r="R6" s="48">
        <v>2.6097605562369188</v>
      </c>
      <c r="S6" s="48">
        <v>2.6172738674677691</v>
      </c>
      <c r="T6" s="48">
        <v>2.5490432998609287</v>
      </c>
      <c r="U6" s="48">
        <v>2.7549833193248681</v>
      </c>
      <c r="V6" s="48">
        <v>3.1786854162370108</v>
      </c>
      <c r="W6" s="36">
        <f t="shared" ref="W6:W25" si="0">SUM(P6:V6)</f>
        <v>18.464729778452366</v>
      </c>
      <c r="X6" s="23" t="str">
        <f>IF(W6&gt;=22.604,"TINGGI",IF(W6&gt;=14.457,"SEDANG",IF(W6&lt;14.457,"RENDAH")))</f>
        <v>SEDANG</v>
      </c>
      <c r="Y6" s="70">
        <v>2</v>
      </c>
      <c r="Z6" s="48">
        <v>2</v>
      </c>
      <c r="AA6" s="48">
        <v>2.4126477287422268</v>
      </c>
      <c r="AB6" s="48">
        <v>1</v>
      </c>
      <c r="AC6" s="48">
        <v>2.9001838889095368</v>
      </c>
      <c r="AD6" s="48">
        <v>2.7549833193248681</v>
      </c>
      <c r="AE6" s="48">
        <v>3.9499814659165202</v>
      </c>
      <c r="AF6" s="27">
        <f>SUM(Y6:AE6)</f>
        <v>17.017796402893151</v>
      </c>
      <c r="AG6" s="28" t="str">
        <f>IF(AF6&gt;=22.866,"TINGGI",IF(AF6&gt;=15.504,"SEDANG",IF(AF6&lt;15.504,"RENDAH")))</f>
        <v>SEDANG</v>
      </c>
      <c r="AI6" s="110" t="s">
        <v>67</v>
      </c>
      <c r="AJ6" s="120" t="s">
        <v>49</v>
      </c>
      <c r="AK6" s="94">
        <v>20</v>
      </c>
      <c r="AL6" s="95">
        <v>20</v>
      </c>
      <c r="AM6" s="95">
        <v>20</v>
      </c>
      <c r="AN6" s="111">
        <v>20</v>
      </c>
    </row>
    <row r="7" spans="1:40" ht="15.5" x14ac:dyDescent="0.35">
      <c r="A7" s="8" t="s">
        <v>71</v>
      </c>
      <c r="B7" s="13">
        <v>3</v>
      </c>
      <c r="C7" s="13">
        <v>2</v>
      </c>
      <c r="D7" s="13">
        <v>2</v>
      </c>
      <c r="E7" s="13">
        <v>3</v>
      </c>
      <c r="F7" s="13">
        <v>2</v>
      </c>
      <c r="G7" s="13">
        <v>3</v>
      </c>
      <c r="H7" s="13">
        <v>3</v>
      </c>
      <c r="I7" s="45">
        <v>3</v>
      </c>
      <c r="J7" s="46">
        <v>2</v>
      </c>
      <c r="K7" s="46">
        <v>2</v>
      </c>
      <c r="L7" s="46">
        <v>3</v>
      </c>
      <c r="M7" s="46">
        <v>2</v>
      </c>
      <c r="N7" s="46">
        <v>3</v>
      </c>
      <c r="O7" s="47">
        <v>3</v>
      </c>
      <c r="P7" s="70">
        <v>3.6556791152384465</v>
      </c>
      <c r="Q7" s="48">
        <v>2.7549833193248681</v>
      </c>
      <c r="R7" s="48">
        <v>2.6097605562369188</v>
      </c>
      <c r="S7" s="48">
        <v>4.1209956772193284</v>
      </c>
      <c r="T7" s="48">
        <v>2.5490432998609287</v>
      </c>
      <c r="U7" s="48">
        <v>4.5099666386497361</v>
      </c>
      <c r="V7" s="48">
        <v>3.1786854162370108</v>
      </c>
      <c r="W7" s="36">
        <f t="shared" si="0"/>
        <v>23.379114022767233</v>
      </c>
      <c r="X7" s="23" t="str">
        <f t="shared" ref="X7:X25" si="1">IF(W7&gt;=22.604,"TINGGI",IF(W7&gt;=14.457,"SEDANG",IF(W7&lt;14.457,"RENDAH")))</f>
        <v>TINGGI</v>
      </c>
      <c r="Y7" s="70">
        <v>3.5992116302529968</v>
      </c>
      <c r="Z7" s="48">
        <v>2</v>
      </c>
      <c r="AA7" s="48">
        <v>2.4126477287422268</v>
      </c>
      <c r="AB7" s="48">
        <v>2.1988383042804696</v>
      </c>
      <c r="AC7" s="48">
        <v>2.9001838889095368</v>
      </c>
      <c r="AD7" s="48">
        <v>4.5099666386497361</v>
      </c>
      <c r="AE7" s="48">
        <v>3.9499814659165202</v>
      </c>
      <c r="AF7" s="27">
        <f t="shared" ref="AF7:AF25" si="2">SUM(Y7:AE7)</f>
        <v>21.570829656751485</v>
      </c>
      <c r="AG7" s="28" t="str">
        <f t="shared" ref="AG7:AG25" si="3">IF(AF7&gt;=22.866,"TINGGI",IF(AF7&gt;=15.504,"SEDANG",IF(AF7&lt;15.504,"RENDAH")))</f>
        <v>SEDANG</v>
      </c>
      <c r="AI7" s="112"/>
      <c r="AJ7" s="121" t="s">
        <v>68</v>
      </c>
      <c r="AK7" s="96">
        <v>0</v>
      </c>
      <c r="AL7" s="97">
        <v>0</v>
      </c>
      <c r="AM7" s="97">
        <v>0</v>
      </c>
      <c r="AN7" s="113">
        <v>0</v>
      </c>
    </row>
    <row r="8" spans="1:40" ht="15.5" x14ac:dyDescent="0.35">
      <c r="A8" s="8" t="s">
        <v>72</v>
      </c>
      <c r="B8" s="13">
        <v>3</v>
      </c>
      <c r="C8" s="13">
        <v>2</v>
      </c>
      <c r="D8" s="13">
        <v>2</v>
      </c>
      <c r="E8" s="13">
        <v>3</v>
      </c>
      <c r="F8" s="13">
        <v>3</v>
      </c>
      <c r="G8" s="13">
        <v>2</v>
      </c>
      <c r="H8" s="13">
        <v>3</v>
      </c>
      <c r="I8" s="45">
        <v>3</v>
      </c>
      <c r="J8" s="46">
        <v>3</v>
      </c>
      <c r="K8" s="46">
        <v>3</v>
      </c>
      <c r="L8" s="46">
        <v>3</v>
      </c>
      <c r="M8" s="46">
        <v>3</v>
      </c>
      <c r="N8" s="46">
        <v>2</v>
      </c>
      <c r="O8" s="47">
        <v>3</v>
      </c>
      <c r="P8" s="70">
        <v>3.6556791152384465</v>
      </c>
      <c r="Q8" s="48">
        <v>2.7549833193248681</v>
      </c>
      <c r="R8" s="48">
        <v>2.6097605562369188</v>
      </c>
      <c r="S8" s="48">
        <v>4.1209956772193284</v>
      </c>
      <c r="T8" s="48">
        <v>4.154792921363911</v>
      </c>
      <c r="U8" s="48">
        <v>2.7549833193248681</v>
      </c>
      <c r="V8" s="48">
        <v>3.1786854162370108</v>
      </c>
      <c r="W8" s="36">
        <f t="shared" si="0"/>
        <v>23.229880324945348</v>
      </c>
      <c r="X8" s="23" t="str">
        <f t="shared" si="1"/>
        <v>TINGGI</v>
      </c>
      <c r="Y8" s="70">
        <v>3.5992116302529968</v>
      </c>
      <c r="Z8" s="48">
        <v>3.8286962764994685</v>
      </c>
      <c r="AA8" s="48">
        <v>3.8132661890367698</v>
      </c>
      <c r="AB8" s="48">
        <v>3.4580924717509429</v>
      </c>
      <c r="AC8" s="48">
        <v>4.6171046425319791</v>
      </c>
      <c r="AD8" s="48">
        <v>2.7549833193248681</v>
      </c>
      <c r="AE8" s="48">
        <v>3.9499814659165202</v>
      </c>
      <c r="AF8" s="27">
        <f t="shared" si="2"/>
        <v>26.021335995313542</v>
      </c>
      <c r="AG8" s="28" t="str">
        <f t="shared" si="3"/>
        <v>TINGGI</v>
      </c>
      <c r="AI8" s="112" t="s">
        <v>69</v>
      </c>
      <c r="AJ8" s="121"/>
      <c r="AK8" s="98">
        <v>18.530400000000004</v>
      </c>
      <c r="AL8" s="99">
        <v>19.531649999999996</v>
      </c>
      <c r="AM8" s="99">
        <v>19.184650000000001</v>
      </c>
      <c r="AN8" s="114">
        <v>17.076100000000004</v>
      </c>
    </row>
    <row r="9" spans="1:40" ht="14.5" customHeight="1" x14ac:dyDescent="0.35">
      <c r="A9" s="8" t="s">
        <v>73</v>
      </c>
      <c r="B9" s="13">
        <v>3</v>
      </c>
      <c r="C9" s="13">
        <v>2</v>
      </c>
      <c r="D9" s="13">
        <v>1</v>
      </c>
      <c r="E9" s="13">
        <v>2</v>
      </c>
      <c r="F9" s="13">
        <v>2</v>
      </c>
      <c r="G9" s="13">
        <v>2</v>
      </c>
      <c r="H9" s="13">
        <v>1</v>
      </c>
      <c r="I9" s="45">
        <v>3</v>
      </c>
      <c r="J9" s="46">
        <v>2</v>
      </c>
      <c r="K9" s="46">
        <v>1</v>
      </c>
      <c r="L9" s="46">
        <v>2</v>
      </c>
      <c r="M9" s="46">
        <v>2</v>
      </c>
      <c r="N9" s="46">
        <v>2</v>
      </c>
      <c r="O9" s="47">
        <v>2</v>
      </c>
      <c r="P9" s="70">
        <v>3.6556791152384465</v>
      </c>
      <c r="Q9" s="48">
        <v>2.7549833193248681</v>
      </c>
      <c r="R9" s="48">
        <v>1</v>
      </c>
      <c r="S9" s="48">
        <v>2.6172738674677691</v>
      </c>
      <c r="T9" s="48">
        <v>2.5490432998609287</v>
      </c>
      <c r="U9" s="48">
        <v>2.7549833193248681</v>
      </c>
      <c r="V9" s="48">
        <v>1.0000000000000002</v>
      </c>
      <c r="W9" s="36">
        <f t="shared" si="0"/>
        <v>16.331962921216881</v>
      </c>
      <c r="X9" s="23" t="str">
        <f t="shared" si="1"/>
        <v>SEDANG</v>
      </c>
      <c r="Y9" s="70">
        <v>2</v>
      </c>
      <c r="Z9" s="48">
        <v>2</v>
      </c>
      <c r="AA9" s="48">
        <v>1</v>
      </c>
      <c r="AB9" s="48">
        <v>1</v>
      </c>
      <c r="AC9" s="48">
        <v>2.9001838889095368</v>
      </c>
      <c r="AD9" s="48">
        <v>2.7549833193248681</v>
      </c>
      <c r="AE9" s="48">
        <v>2</v>
      </c>
      <c r="AF9" s="27">
        <f t="shared" si="2"/>
        <v>13.655167208234404</v>
      </c>
      <c r="AG9" s="28" t="str">
        <f t="shared" si="3"/>
        <v>RENDAH</v>
      </c>
      <c r="AI9" s="115" t="s">
        <v>70</v>
      </c>
      <c r="AJ9" s="122"/>
      <c r="AK9" s="100">
        <v>4.0736037763037025</v>
      </c>
      <c r="AL9" s="101">
        <v>4.3515393316920807</v>
      </c>
      <c r="AM9" s="101">
        <v>3.6808642331158561</v>
      </c>
      <c r="AN9" s="116">
        <v>3.9250182151773116</v>
      </c>
    </row>
    <row r="10" spans="1:40" ht="15.5" x14ac:dyDescent="0.35">
      <c r="A10" s="8" t="s">
        <v>74</v>
      </c>
      <c r="B10" s="13">
        <v>3</v>
      </c>
      <c r="C10" s="13">
        <v>3</v>
      </c>
      <c r="D10" s="13">
        <v>1</v>
      </c>
      <c r="E10" s="13">
        <v>3</v>
      </c>
      <c r="F10" s="13">
        <v>2</v>
      </c>
      <c r="G10" s="13">
        <v>3</v>
      </c>
      <c r="H10" s="13">
        <v>3</v>
      </c>
      <c r="I10" s="45">
        <v>3</v>
      </c>
      <c r="J10" s="46">
        <v>3</v>
      </c>
      <c r="K10" s="46">
        <v>2</v>
      </c>
      <c r="L10" s="46">
        <v>3</v>
      </c>
      <c r="M10" s="46">
        <v>2</v>
      </c>
      <c r="N10" s="46">
        <v>3</v>
      </c>
      <c r="O10" s="47">
        <v>3</v>
      </c>
      <c r="P10" s="70">
        <v>3.6556791152384465</v>
      </c>
      <c r="Q10" s="48">
        <v>4.5099666386497361</v>
      </c>
      <c r="R10" s="48">
        <v>1</v>
      </c>
      <c r="S10" s="48">
        <v>4.1209956772193284</v>
      </c>
      <c r="T10" s="48">
        <v>2.5490432998609287</v>
      </c>
      <c r="U10" s="48">
        <v>4.5099666386497361</v>
      </c>
      <c r="V10" s="48">
        <v>3.1786854162370108</v>
      </c>
      <c r="W10" s="36">
        <f t="shared" si="0"/>
        <v>23.524336785855184</v>
      </c>
      <c r="X10" s="23" t="str">
        <f t="shared" si="1"/>
        <v>TINGGI</v>
      </c>
      <c r="Y10" s="70">
        <v>3.5992116302529968</v>
      </c>
      <c r="Z10" s="48">
        <v>3.8286962764994685</v>
      </c>
      <c r="AA10" s="48">
        <v>2.4126477287422268</v>
      </c>
      <c r="AB10" s="48">
        <v>3.4580924717509429</v>
      </c>
      <c r="AC10" s="48">
        <v>2.9001838889095368</v>
      </c>
      <c r="AD10" s="48">
        <v>4.5099666386497361</v>
      </c>
      <c r="AE10" s="48">
        <v>3.9499814659165202</v>
      </c>
      <c r="AF10" s="27">
        <f t="shared" si="2"/>
        <v>24.658780100721426</v>
      </c>
      <c r="AG10" s="28" t="str">
        <f t="shared" si="3"/>
        <v>TINGGI</v>
      </c>
      <c r="AI10" s="117" t="s">
        <v>50</v>
      </c>
      <c r="AJ10" s="123"/>
      <c r="AK10" s="102">
        <f>AK8-AK9</f>
        <v>14.456796223696301</v>
      </c>
      <c r="AL10" s="102">
        <f>AL8-AL9</f>
        <v>15.180110668307915</v>
      </c>
      <c r="AM10" s="103">
        <f>AM8-AM9</f>
        <v>15.503785766884146</v>
      </c>
      <c r="AN10" s="102">
        <f>AN8-AN9</f>
        <v>13.151081784822692</v>
      </c>
    </row>
    <row r="11" spans="1:40" ht="15.5" x14ac:dyDescent="0.35">
      <c r="A11" s="8" t="s">
        <v>75</v>
      </c>
      <c r="B11" s="13">
        <v>3</v>
      </c>
      <c r="C11" s="13">
        <v>2</v>
      </c>
      <c r="D11" s="13">
        <v>1</v>
      </c>
      <c r="E11" s="13">
        <v>2</v>
      </c>
      <c r="F11" s="13">
        <v>2</v>
      </c>
      <c r="G11" s="13">
        <v>2</v>
      </c>
      <c r="H11" s="13">
        <v>3</v>
      </c>
      <c r="I11" s="45">
        <v>3</v>
      </c>
      <c r="J11" s="46">
        <v>2</v>
      </c>
      <c r="K11" s="46">
        <v>1</v>
      </c>
      <c r="L11" s="46">
        <v>2</v>
      </c>
      <c r="M11" s="46">
        <v>2</v>
      </c>
      <c r="N11" s="46">
        <v>2</v>
      </c>
      <c r="O11" s="47">
        <v>2</v>
      </c>
      <c r="P11" s="70">
        <v>3.6556791152384465</v>
      </c>
      <c r="Q11" s="48">
        <v>2.7549833193248681</v>
      </c>
      <c r="R11" s="48">
        <v>1</v>
      </c>
      <c r="S11" s="48">
        <v>2.6172738674677691</v>
      </c>
      <c r="T11" s="48">
        <v>2.5490432998609287</v>
      </c>
      <c r="U11" s="48">
        <v>2.7549833193248681</v>
      </c>
      <c r="V11" s="48">
        <v>3.1786854162370108</v>
      </c>
      <c r="W11" s="36">
        <f t="shared" si="0"/>
        <v>18.51064833745389</v>
      </c>
      <c r="X11" s="23" t="str">
        <f t="shared" si="1"/>
        <v>SEDANG</v>
      </c>
      <c r="Y11" s="70">
        <v>2</v>
      </c>
      <c r="Z11" s="48">
        <v>2</v>
      </c>
      <c r="AA11" s="48">
        <v>1</v>
      </c>
      <c r="AB11" s="48">
        <v>1</v>
      </c>
      <c r="AC11" s="48">
        <v>2.9001838889095368</v>
      </c>
      <c r="AD11" s="48">
        <v>2.7549833193248681</v>
      </c>
      <c r="AE11" s="48">
        <v>3.9499814659165202</v>
      </c>
      <c r="AF11" s="27">
        <f t="shared" si="2"/>
        <v>15.605148674150925</v>
      </c>
      <c r="AG11" s="28" t="str">
        <f t="shared" si="3"/>
        <v>SEDANG</v>
      </c>
      <c r="AI11" s="118" t="s">
        <v>51</v>
      </c>
      <c r="AJ11" s="124"/>
      <c r="AK11" s="104">
        <f>AK8+AK9</f>
        <v>22.604003776303706</v>
      </c>
      <c r="AL11" s="104">
        <f>AL8+AL9</f>
        <v>23.883189331692076</v>
      </c>
      <c r="AM11" s="105">
        <f>AM8+AM9</f>
        <v>22.865514233115857</v>
      </c>
      <c r="AN11" s="105">
        <f>AN8+AN9</f>
        <v>21.001118215177314</v>
      </c>
    </row>
    <row r="12" spans="1:40" ht="15.5" x14ac:dyDescent="0.35">
      <c r="A12" s="8" t="s">
        <v>76</v>
      </c>
      <c r="B12" s="13">
        <v>3</v>
      </c>
      <c r="C12" s="13">
        <v>2</v>
      </c>
      <c r="D12" s="13">
        <v>2</v>
      </c>
      <c r="E12" s="13">
        <v>3</v>
      </c>
      <c r="F12" s="13">
        <v>2</v>
      </c>
      <c r="G12" s="13">
        <v>2</v>
      </c>
      <c r="H12" s="13">
        <v>3</v>
      </c>
      <c r="I12" s="45">
        <v>3</v>
      </c>
      <c r="J12" s="46">
        <v>2</v>
      </c>
      <c r="K12" s="46">
        <v>2</v>
      </c>
      <c r="L12" s="46">
        <v>2</v>
      </c>
      <c r="M12" s="46">
        <v>2</v>
      </c>
      <c r="N12" s="46">
        <v>2</v>
      </c>
      <c r="O12" s="47">
        <v>3</v>
      </c>
      <c r="P12" s="70">
        <v>3.6556791152384465</v>
      </c>
      <c r="Q12" s="48">
        <v>2.7549833193248681</v>
      </c>
      <c r="R12" s="48">
        <v>2.6097605562369188</v>
      </c>
      <c r="S12" s="48">
        <v>4.1209956772193284</v>
      </c>
      <c r="T12" s="48">
        <v>2.5490432998609287</v>
      </c>
      <c r="U12" s="48">
        <v>2.7549833193248681</v>
      </c>
      <c r="V12" s="48">
        <v>3.1786854162370108</v>
      </c>
      <c r="W12" s="36">
        <f t="shared" si="0"/>
        <v>21.624130703442368</v>
      </c>
      <c r="X12" s="23" t="str">
        <f t="shared" si="1"/>
        <v>SEDANG</v>
      </c>
      <c r="Y12" s="70">
        <v>3.5992116302529968</v>
      </c>
      <c r="Z12" s="48">
        <v>2</v>
      </c>
      <c r="AA12" s="48">
        <v>2.4126477287422268</v>
      </c>
      <c r="AB12" s="48">
        <v>3.4580924717509429</v>
      </c>
      <c r="AC12" s="48">
        <v>4.6171046425319791</v>
      </c>
      <c r="AD12" s="48">
        <v>2.7549833193248681</v>
      </c>
      <c r="AE12" s="48">
        <v>3.9499814659165202</v>
      </c>
      <c r="AF12" s="27">
        <f t="shared" si="2"/>
        <v>22.792021258519533</v>
      </c>
      <c r="AG12" s="28" t="str">
        <f t="shared" si="3"/>
        <v>SEDANG</v>
      </c>
      <c r="AI12" s="40"/>
      <c r="AJ12" s="40"/>
      <c r="AK12" s="40"/>
      <c r="AL12" s="40"/>
      <c r="AM12" s="40"/>
      <c r="AN12" s="40"/>
    </row>
    <row r="13" spans="1:40" ht="15.5" x14ac:dyDescent="0.35">
      <c r="A13" s="8" t="s">
        <v>77</v>
      </c>
      <c r="B13" s="13">
        <v>3</v>
      </c>
      <c r="C13" s="13">
        <v>2</v>
      </c>
      <c r="D13" s="13">
        <v>1</v>
      </c>
      <c r="E13" s="13">
        <v>2</v>
      </c>
      <c r="F13" s="13">
        <v>2</v>
      </c>
      <c r="G13" s="13">
        <v>2</v>
      </c>
      <c r="H13" s="13">
        <v>3</v>
      </c>
      <c r="I13" s="45">
        <v>3</v>
      </c>
      <c r="J13" s="46">
        <v>2</v>
      </c>
      <c r="K13" s="46">
        <v>2</v>
      </c>
      <c r="L13" s="46">
        <v>2</v>
      </c>
      <c r="M13" s="46">
        <v>2</v>
      </c>
      <c r="N13" s="46">
        <v>2</v>
      </c>
      <c r="O13" s="47">
        <v>3</v>
      </c>
      <c r="P13" s="70">
        <v>3.6556791152384465</v>
      </c>
      <c r="Q13" s="48">
        <v>2.7549833193248681</v>
      </c>
      <c r="R13" s="48">
        <v>1</v>
      </c>
      <c r="S13" s="48">
        <v>2.6172738674677691</v>
      </c>
      <c r="T13" s="48">
        <v>2.5490432998609287</v>
      </c>
      <c r="U13" s="48">
        <v>2.7549833193248681</v>
      </c>
      <c r="V13" s="48">
        <v>3.1786854162370108</v>
      </c>
      <c r="W13" s="36">
        <f t="shared" si="0"/>
        <v>18.51064833745389</v>
      </c>
      <c r="X13" s="23" t="str">
        <f t="shared" si="1"/>
        <v>SEDANG</v>
      </c>
      <c r="Y13" s="70">
        <v>3.5992116302529968</v>
      </c>
      <c r="Z13" s="48">
        <v>2</v>
      </c>
      <c r="AA13" s="48">
        <v>2.4126477287422268</v>
      </c>
      <c r="AB13" s="48">
        <v>3.4580924717509429</v>
      </c>
      <c r="AC13" s="48">
        <v>2.9001838889095368</v>
      </c>
      <c r="AD13" s="48">
        <v>2.7549833193248681</v>
      </c>
      <c r="AE13" s="48">
        <v>3.9499814659165202</v>
      </c>
      <c r="AF13" s="27">
        <f t="shared" si="2"/>
        <v>21.07510050489709</v>
      </c>
      <c r="AG13" s="28" t="str">
        <f t="shared" si="3"/>
        <v>SEDANG</v>
      </c>
      <c r="AI13" s="144" t="s">
        <v>106</v>
      </c>
      <c r="AJ13" s="145"/>
      <c r="AK13" s="145"/>
      <c r="AL13" s="145"/>
      <c r="AM13" s="146"/>
      <c r="AN13" s="40"/>
    </row>
    <row r="14" spans="1:40" ht="15.5" x14ac:dyDescent="0.35">
      <c r="A14" s="8" t="s">
        <v>78</v>
      </c>
      <c r="B14" s="13">
        <v>3</v>
      </c>
      <c r="C14" s="13">
        <v>2</v>
      </c>
      <c r="D14" s="13">
        <v>1</v>
      </c>
      <c r="E14" s="13">
        <v>2</v>
      </c>
      <c r="F14" s="13">
        <v>1</v>
      </c>
      <c r="G14" s="13">
        <v>2</v>
      </c>
      <c r="H14" s="13">
        <v>3</v>
      </c>
      <c r="I14" s="45">
        <v>3</v>
      </c>
      <c r="J14" s="46">
        <v>2</v>
      </c>
      <c r="K14" s="46">
        <v>1</v>
      </c>
      <c r="L14" s="46">
        <v>2</v>
      </c>
      <c r="M14" s="46">
        <v>1</v>
      </c>
      <c r="N14" s="46">
        <v>2</v>
      </c>
      <c r="O14" s="47">
        <v>2</v>
      </c>
      <c r="P14" s="70">
        <v>3.6556791152384465</v>
      </c>
      <c r="Q14" s="48">
        <v>2.7549833193248681</v>
      </c>
      <c r="R14" s="48">
        <v>1</v>
      </c>
      <c r="S14" s="48">
        <v>2.6172738674677691</v>
      </c>
      <c r="T14" s="48">
        <v>1</v>
      </c>
      <c r="U14" s="48">
        <v>2.7549833193248681</v>
      </c>
      <c r="V14" s="48">
        <v>3.1786854162370108</v>
      </c>
      <c r="W14" s="36">
        <f t="shared" si="0"/>
        <v>16.96160503759296</v>
      </c>
      <c r="X14" s="23" t="str">
        <f t="shared" si="1"/>
        <v>SEDANG</v>
      </c>
      <c r="Y14" s="70">
        <v>3.5992116302529968</v>
      </c>
      <c r="Z14" s="48">
        <v>2</v>
      </c>
      <c r="AA14" s="48">
        <v>1</v>
      </c>
      <c r="AB14" s="48">
        <v>2.1988383042804696</v>
      </c>
      <c r="AC14" s="48">
        <v>2.9001838889095368</v>
      </c>
      <c r="AD14" s="48">
        <v>2.7549833193248681</v>
      </c>
      <c r="AE14" s="48">
        <v>3.9499814659165202</v>
      </c>
      <c r="AF14" s="27">
        <f t="shared" si="2"/>
        <v>18.403198608684392</v>
      </c>
      <c r="AG14" s="28" t="str">
        <f t="shared" si="3"/>
        <v>SEDANG</v>
      </c>
      <c r="AI14" s="41" t="s">
        <v>53</v>
      </c>
      <c r="AJ14" s="155" t="s">
        <v>52</v>
      </c>
      <c r="AK14" s="156"/>
      <c r="AL14" s="155" t="s">
        <v>94</v>
      </c>
      <c r="AM14" s="156"/>
      <c r="AN14" s="40"/>
    </row>
    <row r="15" spans="1:40" ht="15.5" x14ac:dyDescent="0.35">
      <c r="A15" s="8" t="s">
        <v>79</v>
      </c>
      <c r="B15" s="13">
        <v>3</v>
      </c>
      <c r="C15" s="13">
        <v>2</v>
      </c>
      <c r="D15" s="13">
        <v>2</v>
      </c>
      <c r="E15" s="13">
        <v>2</v>
      </c>
      <c r="F15" s="13">
        <v>2</v>
      </c>
      <c r="G15" s="13">
        <v>2</v>
      </c>
      <c r="H15" s="13">
        <v>3</v>
      </c>
      <c r="I15" s="45">
        <v>3</v>
      </c>
      <c r="J15" s="46">
        <v>3</v>
      </c>
      <c r="K15" s="46">
        <v>2</v>
      </c>
      <c r="L15" s="46">
        <v>2</v>
      </c>
      <c r="M15" s="46">
        <v>2</v>
      </c>
      <c r="N15" s="46">
        <v>2</v>
      </c>
      <c r="O15" s="47">
        <v>3</v>
      </c>
      <c r="P15" s="70">
        <v>3.6556791152384465</v>
      </c>
      <c r="Q15" s="48">
        <v>2.7549833193248681</v>
      </c>
      <c r="R15" s="48">
        <v>2.6097605562369188</v>
      </c>
      <c r="S15" s="48">
        <v>2.6172738674677691</v>
      </c>
      <c r="T15" s="48">
        <v>2.5490432998609287</v>
      </c>
      <c r="U15" s="48">
        <v>2.7549833193248681</v>
      </c>
      <c r="V15" s="48">
        <v>3.1786854162370108</v>
      </c>
      <c r="W15" s="36">
        <f t="shared" si="0"/>
        <v>20.120408893690808</v>
      </c>
      <c r="X15" s="23" t="str">
        <f t="shared" si="1"/>
        <v>SEDANG</v>
      </c>
      <c r="Y15" s="70">
        <v>3.5992116302529968</v>
      </c>
      <c r="Z15" s="48">
        <v>2</v>
      </c>
      <c r="AA15" s="48">
        <v>3.8132661890367698</v>
      </c>
      <c r="AB15" s="48">
        <v>2.1988383042804696</v>
      </c>
      <c r="AC15" s="48">
        <v>4.6171046425319791</v>
      </c>
      <c r="AD15" s="48">
        <v>2.7549833193248681</v>
      </c>
      <c r="AE15" s="48">
        <v>3.9499814659165202</v>
      </c>
      <c r="AF15" s="27">
        <f t="shared" si="2"/>
        <v>22.933385551343601</v>
      </c>
      <c r="AG15" s="28" t="str">
        <f t="shared" si="3"/>
        <v>TINGGI</v>
      </c>
      <c r="AI15" s="41" t="s">
        <v>54</v>
      </c>
      <c r="AJ15" s="155" t="s">
        <v>110</v>
      </c>
      <c r="AK15" s="156"/>
      <c r="AL15" s="155" t="s">
        <v>95</v>
      </c>
      <c r="AM15" s="156"/>
      <c r="AN15" s="40"/>
    </row>
    <row r="16" spans="1:40" ht="15.5" x14ac:dyDescent="0.35">
      <c r="A16" s="8" t="s">
        <v>80</v>
      </c>
      <c r="B16" s="13">
        <v>2</v>
      </c>
      <c r="C16" s="13">
        <v>2</v>
      </c>
      <c r="D16" s="13">
        <v>1</v>
      </c>
      <c r="E16" s="13">
        <v>2</v>
      </c>
      <c r="F16" s="13">
        <v>2</v>
      </c>
      <c r="G16" s="13">
        <v>2</v>
      </c>
      <c r="H16" s="13">
        <v>2</v>
      </c>
      <c r="I16" s="45">
        <v>2</v>
      </c>
      <c r="J16" s="46">
        <v>2</v>
      </c>
      <c r="K16" s="46">
        <v>1</v>
      </c>
      <c r="L16" s="46">
        <v>2</v>
      </c>
      <c r="M16" s="46">
        <v>2</v>
      </c>
      <c r="N16" s="46">
        <v>2</v>
      </c>
      <c r="O16" s="47">
        <v>3</v>
      </c>
      <c r="P16" s="70">
        <v>2</v>
      </c>
      <c r="Q16" s="48">
        <v>2.7549833193248681</v>
      </c>
      <c r="R16" s="48">
        <v>1</v>
      </c>
      <c r="S16" s="48">
        <v>2.6172738674677691</v>
      </c>
      <c r="T16" s="48">
        <v>2.5490432998609287</v>
      </c>
      <c r="U16" s="48">
        <v>2.7549833193248681</v>
      </c>
      <c r="V16" s="48">
        <v>1.8064617143140671</v>
      </c>
      <c r="W16" s="36">
        <f t="shared" si="0"/>
        <v>15.4827455202925</v>
      </c>
      <c r="X16" s="23" t="str">
        <f t="shared" si="1"/>
        <v>SEDANG</v>
      </c>
      <c r="Y16" s="70">
        <v>2</v>
      </c>
      <c r="Z16" s="48">
        <v>2</v>
      </c>
      <c r="AA16" s="48">
        <v>2.4126477287422268</v>
      </c>
      <c r="AB16" s="48">
        <v>3.4580924717509429</v>
      </c>
      <c r="AC16" s="48">
        <v>2.9001838889095368</v>
      </c>
      <c r="AD16" s="48">
        <v>2.7549833193248681</v>
      </c>
      <c r="AE16" s="48">
        <v>3.9499814659165202</v>
      </c>
      <c r="AF16" s="27">
        <f t="shared" si="2"/>
        <v>19.475888874644095</v>
      </c>
      <c r="AG16" s="28" t="str">
        <f t="shared" si="3"/>
        <v>SEDANG</v>
      </c>
      <c r="AI16" s="41" t="s">
        <v>57</v>
      </c>
      <c r="AJ16" s="155" t="s">
        <v>55</v>
      </c>
      <c r="AK16" s="156"/>
      <c r="AL16" s="155" t="s">
        <v>111</v>
      </c>
      <c r="AM16" s="156"/>
      <c r="AN16" s="40"/>
    </row>
    <row r="17" spans="1:40" ht="15.5" x14ac:dyDescent="0.35">
      <c r="A17" s="8" t="s">
        <v>81</v>
      </c>
      <c r="B17" s="13">
        <v>3</v>
      </c>
      <c r="C17" s="13">
        <v>2</v>
      </c>
      <c r="D17" s="13">
        <v>1</v>
      </c>
      <c r="E17" s="13">
        <v>2</v>
      </c>
      <c r="F17" s="13">
        <v>2</v>
      </c>
      <c r="G17" s="13">
        <v>2</v>
      </c>
      <c r="H17" s="13">
        <v>3</v>
      </c>
      <c r="I17" s="45">
        <v>3</v>
      </c>
      <c r="J17" s="46">
        <v>2</v>
      </c>
      <c r="K17" s="46">
        <v>1</v>
      </c>
      <c r="L17" s="46">
        <v>2</v>
      </c>
      <c r="M17" s="46">
        <v>2</v>
      </c>
      <c r="N17" s="46">
        <v>2</v>
      </c>
      <c r="O17" s="47">
        <v>3</v>
      </c>
      <c r="P17" s="70">
        <v>3.6556791152384465</v>
      </c>
      <c r="Q17" s="48">
        <v>2.7549833193248681</v>
      </c>
      <c r="R17" s="48">
        <v>1</v>
      </c>
      <c r="S17" s="48">
        <v>2.6172738674677691</v>
      </c>
      <c r="T17" s="48">
        <v>2.5490432998609287</v>
      </c>
      <c r="U17" s="48">
        <v>2.7549833193248681</v>
      </c>
      <c r="V17" s="48">
        <v>3.1786854162370108</v>
      </c>
      <c r="W17" s="36">
        <f t="shared" si="0"/>
        <v>18.51064833745389</v>
      </c>
      <c r="X17" s="23" t="str">
        <f t="shared" si="1"/>
        <v>SEDANG</v>
      </c>
      <c r="Y17" s="70">
        <v>2</v>
      </c>
      <c r="Z17" s="48">
        <v>2</v>
      </c>
      <c r="AA17" s="48">
        <v>1</v>
      </c>
      <c r="AB17" s="48">
        <v>2.1988383042804696</v>
      </c>
      <c r="AC17" s="48">
        <v>2.9001838889095368</v>
      </c>
      <c r="AD17" s="48">
        <v>2.7549833193248681</v>
      </c>
      <c r="AE17" s="48">
        <v>2</v>
      </c>
      <c r="AF17" s="27">
        <f t="shared" si="2"/>
        <v>14.854005512514874</v>
      </c>
      <c r="AG17" s="28" t="str">
        <f t="shared" si="3"/>
        <v>RENDAH</v>
      </c>
      <c r="AI17" s="42"/>
      <c r="AJ17" s="42"/>
      <c r="AK17" s="42"/>
      <c r="AL17" s="42"/>
      <c r="AM17" s="42"/>
      <c r="AN17" s="40"/>
    </row>
    <row r="18" spans="1:40" ht="15.5" x14ac:dyDescent="0.35">
      <c r="A18" s="8" t="s">
        <v>82</v>
      </c>
      <c r="B18" s="13">
        <v>3</v>
      </c>
      <c r="C18" s="13">
        <v>1</v>
      </c>
      <c r="D18" s="13">
        <v>1</v>
      </c>
      <c r="E18" s="13">
        <v>3</v>
      </c>
      <c r="F18" s="13">
        <v>2</v>
      </c>
      <c r="G18" s="13">
        <v>2</v>
      </c>
      <c r="H18" s="13">
        <v>2</v>
      </c>
      <c r="I18" s="45">
        <v>3</v>
      </c>
      <c r="J18" s="46">
        <v>2</v>
      </c>
      <c r="K18" s="46">
        <v>1</v>
      </c>
      <c r="L18" s="46">
        <v>3</v>
      </c>
      <c r="M18" s="46">
        <v>2</v>
      </c>
      <c r="N18" s="46">
        <v>2</v>
      </c>
      <c r="O18" s="47">
        <v>3</v>
      </c>
      <c r="P18" s="70">
        <v>3.6556791152384465</v>
      </c>
      <c r="Q18" s="48">
        <v>1.0000000000000002</v>
      </c>
      <c r="R18" s="48">
        <v>1</v>
      </c>
      <c r="S18" s="48">
        <v>4.1209956772193284</v>
      </c>
      <c r="T18" s="48">
        <v>2.5490432998609287</v>
      </c>
      <c r="U18" s="48">
        <v>2.7549833193248681</v>
      </c>
      <c r="V18" s="48">
        <v>1.8064617143140671</v>
      </c>
      <c r="W18" s="36">
        <f t="shared" si="0"/>
        <v>16.887163125957638</v>
      </c>
      <c r="X18" s="23" t="str">
        <f t="shared" si="1"/>
        <v>SEDANG</v>
      </c>
      <c r="Y18" s="70">
        <v>3.5992116302529968</v>
      </c>
      <c r="Z18" s="48">
        <v>2</v>
      </c>
      <c r="AA18" s="48">
        <v>2.4126477287422268</v>
      </c>
      <c r="AB18" s="48">
        <v>3.4580924717509429</v>
      </c>
      <c r="AC18" s="48">
        <v>2.9001838889095368</v>
      </c>
      <c r="AD18" s="48">
        <v>2.7549833193248681</v>
      </c>
      <c r="AE18" s="48">
        <v>3.9499814659165202</v>
      </c>
      <c r="AF18" s="27">
        <f t="shared" si="2"/>
        <v>21.07510050489709</v>
      </c>
      <c r="AG18" s="28" t="str">
        <f t="shared" si="3"/>
        <v>SEDANG</v>
      </c>
      <c r="AI18" s="144" t="s">
        <v>107</v>
      </c>
      <c r="AJ18" s="145"/>
      <c r="AK18" s="145"/>
      <c r="AL18" s="145"/>
      <c r="AM18" s="146"/>
      <c r="AN18" s="40"/>
    </row>
    <row r="19" spans="1:40" ht="15.5" x14ac:dyDescent="0.35">
      <c r="A19" s="8" t="s">
        <v>83</v>
      </c>
      <c r="B19" s="13">
        <v>3</v>
      </c>
      <c r="C19" s="13">
        <v>2</v>
      </c>
      <c r="D19" s="13">
        <v>2</v>
      </c>
      <c r="E19" s="13">
        <v>3</v>
      </c>
      <c r="F19" s="13">
        <v>2</v>
      </c>
      <c r="G19" s="13">
        <v>2</v>
      </c>
      <c r="H19" s="13">
        <v>3</v>
      </c>
      <c r="I19" s="45">
        <v>3</v>
      </c>
      <c r="J19" s="46">
        <v>3</v>
      </c>
      <c r="K19" s="46">
        <v>2</v>
      </c>
      <c r="L19" s="46">
        <v>2</v>
      </c>
      <c r="M19" s="46">
        <v>2</v>
      </c>
      <c r="N19" s="46">
        <v>2</v>
      </c>
      <c r="O19" s="47">
        <v>3</v>
      </c>
      <c r="P19" s="70">
        <v>3.6556791152384465</v>
      </c>
      <c r="Q19" s="48">
        <v>2.7549833193248681</v>
      </c>
      <c r="R19" s="48">
        <v>2.6097605562369188</v>
      </c>
      <c r="S19" s="48">
        <v>4.1209956772193284</v>
      </c>
      <c r="T19" s="48">
        <v>2.5490432998609287</v>
      </c>
      <c r="U19" s="48">
        <v>2.7549833193248681</v>
      </c>
      <c r="V19" s="48">
        <v>3.1786854162370108</v>
      </c>
      <c r="W19" s="36">
        <f t="shared" si="0"/>
        <v>21.624130703442368</v>
      </c>
      <c r="X19" s="23" t="str">
        <f t="shared" si="1"/>
        <v>SEDANG</v>
      </c>
      <c r="Y19" s="70">
        <v>3.5992116302529968</v>
      </c>
      <c r="Z19" s="48">
        <v>3.8286962764994685</v>
      </c>
      <c r="AA19" s="48">
        <v>2.4126477287422268</v>
      </c>
      <c r="AB19" s="48">
        <v>2.1988383042804696</v>
      </c>
      <c r="AC19" s="48">
        <v>2.9001838889095368</v>
      </c>
      <c r="AD19" s="48">
        <v>2.7549833193248681</v>
      </c>
      <c r="AE19" s="48">
        <v>3.9499814659165202</v>
      </c>
      <c r="AF19" s="27">
        <f t="shared" si="2"/>
        <v>21.644542613926085</v>
      </c>
      <c r="AG19" s="28" t="str">
        <f t="shared" si="3"/>
        <v>SEDANG</v>
      </c>
      <c r="AI19" s="41" t="s">
        <v>53</v>
      </c>
      <c r="AJ19" s="155" t="s">
        <v>52</v>
      </c>
      <c r="AK19" s="156"/>
      <c r="AL19" s="155" t="s">
        <v>96</v>
      </c>
      <c r="AM19" s="156"/>
      <c r="AN19" s="40"/>
    </row>
    <row r="20" spans="1:40" ht="15.5" x14ac:dyDescent="0.35">
      <c r="A20" s="8" t="s">
        <v>84</v>
      </c>
      <c r="B20" s="13">
        <v>3</v>
      </c>
      <c r="C20" s="13">
        <v>2</v>
      </c>
      <c r="D20" s="13">
        <v>2</v>
      </c>
      <c r="E20" s="13">
        <v>2</v>
      </c>
      <c r="F20" s="13">
        <v>2</v>
      </c>
      <c r="G20" s="13">
        <v>2</v>
      </c>
      <c r="H20" s="13">
        <v>3</v>
      </c>
      <c r="I20" s="45">
        <v>2</v>
      </c>
      <c r="J20" s="46">
        <v>2</v>
      </c>
      <c r="K20" s="46">
        <v>2</v>
      </c>
      <c r="L20" s="46">
        <v>2</v>
      </c>
      <c r="M20" s="46">
        <v>2</v>
      </c>
      <c r="N20" s="46">
        <v>2</v>
      </c>
      <c r="O20" s="47">
        <v>3</v>
      </c>
      <c r="P20" s="70">
        <v>3.6556791152384465</v>
      </c>
      <c r="Q20" s="48">
        <v>2.7549833193248681</v>
      </c>
      <c r="R20" s="48">
        <v>2.6097605562369188</v>
      </c>
      <c r="S20" s="48">
        <v>2.6172738674677691</v>
      </c>
      <c r="T20" s="48">
        <v>2.5490432998609287</v>
      </c>
      <c r="U20" s="48">
        <v>2.7549833193248681</v>
      </c>
      <c r="V20" s="48">
        <v>3.1786854162370108</v>
      </c>
      <c r="W20" s="36">
        <f t="shared" si="0"/>
        <v>20.120408893690808</v>
      </c>
      <c r="X20" s="23" t="str">
        <f t="shared" si="1"/>
        <v>SEDANG</v>
      </c>
      <c r="Y20" s="70">
        <v>3.5992116302529968</v>
      </c>
      <c r="Z20" s="48">
        <v>2</v>
      </c>
      <c r="AA20" s="48">
        <v>2.4126477287422268</v>
      </c>
      <c r="AB20" s="48">
        <v>2.1988383042804696</v>
      </c>
      <c r="AC20" s="48">
        <v>2.9001838889095368</v>
      </c>
      <c r="AD20" s="48">
        <v>2.7549833193248681</v>
      </c>
      <c r="AE20" s="48">
        <v>3.9499814659165202</v>
      </c>
      <c r="AF20" s="27">
        <f t="shared" si="2"/>
        <v>19.815846337426617</v>
      </c>
      <c r="AG20" s="28" t="str">
        <f t="shared" si="3"/>
        <v>SEDANG</v>
      </c>
      <c r="AI20" s="41" t="s">
        <v>54</v>
      </c>
      <c r="AJ20" s="155" t="s">
        <v>110</v>
      </c>
      <c r="AK20" s="156"/>
      <c r="AL20" s="155" t="s">
        <v>97</v>
      </c>
      <c r="AM20" s="156"/>
      <c r="AN20" s="40"/>
    </row>
    <row r="21" spans="1:40" ht="15.5" x14ac:dyDescent="0.35">
      <c r="A21" s="8" t="s">
        <v>85</v>
      </c>
      <c r="B21" s="13">
        <v>2</v>
      </c>
      <c r="C21" s="13">
        <v>2</v>
      </c>
      <c r="D21" s="13">
        <v>1</v>
      </c>
      <c r="E21" s="13">
        <v>2</v>
      </c>
      <c r="F21" s="13">
        <v>2</v>
      </c>
      <c r="G21" s="13">
        <v>2</v>
      </c>
      <c r="H21" s="13">
        <v>3</v>
      </c>
      <c r="I21" s="45">
        <v>2</v>
      </c>
      <c r="J21" s="46">
        <v>2</v>
      </c>
      <c r="K21" s="46">
        <v>2</v>
      </c>
      <c r="L21" s="46">
        <v>2</v>
      </c>
      <c r="M21" s="46">
        <v>2</v>
      </c>
      <c r="N21" s="46">
        <v>2</v>
      </c>
      <c r="O21" s="47">
        <v>3</v>
      </c>
      <c r="P21" s="70">
        <v>2</v>
      </c>
      <c r="Q21" s="48">
        <v>2.7549833193248681</v>
      </c>
      <c r="R21" s="48">
        <v>1</v>
      </c>
      <c r="S21" s="48">
        <v>2.6172738674677691</v>
      </c>
      <c r="T21" s="48">
        <v>2.5490432998609287</v>
      </c>
      <c r="U21" s="48">
        <v>2.7549833193248681</v>
      </c>
      <c r="V21" s="48">
        <v>3.1786854162370108</v>
      </c>
      <c r="W21" s="36">
        <f t="shared" si="0"/>
        <v>16.854969222215445</v>
      </c>
      <c r="X21" s="23" t="str">
        <f t="shared" si="1"/>
        <v>SEDANG</v>
      </c>
      <c r="Y21" s="70">
        <v>2</v>
      </c>
      <c r="Z21" s="48">
        <v>2</v>
      </c>
      <c r="AA21" s="48">
        <v>2.4126477287422268</v>
      </c>
      <c r="AB21" s="48">
        <v>3.4580924717509429</v>
      </c>
      <c r="AC21" s="48">
        <v>2.9001838889095368</v>
      </c>
      <c r="AD21" s="48">
        <v>2.7549833193248681</v>
      </c>
      <c r="AE21" s="48">
        <v>3.9499814659165202</v>
      </c>
      <c r="AF21" s="27">
        <f t="shared" si="2"/>
        <v>19.475888874644095</v>
      </c>
      <c r="AG21" s="28" t="str">
        <f t="shared" si="3"/>
        <v>SEDANG</v>
      </c>
      <c r="AI21" s="41" t="s">
        <v>57</v>
      </c>
      <c r="AJ21" s="155" t="s">
        <v>55</v>
      </c>
      <c r="AK21" s="156"/>
      <c r="AL21" s="155" t="s">
        <v>112</v>
      </c>
      <c r="AM21" s="156"/>
      <c r="AN21" s="40"/>
    </row>
    <row r="22" spans="1:40" ht="15.5" x14ac:dyDescent="0.35">
      <c r="A22" s="8" t="s">
        <v>86</v>
      </c>
      <c r="B22" s="13">
        <v>2</v>
      </c>
      <c r="C22" s="13">
        <v>1</v>
      </c>
      <c r="D22" s="13">
        <v>1</v>
      </c>
      <c r="E22" s="13">
        <v>1</v>
      </c>
      <c r="F22" s="13">
        <v>1</v>
      </c>
      <c r="G22" s="13">
        <v>1</v>
      </c>
      <c r="H22" s="13">
        <v>1</v>
      </c>
      <c r="I22" s="45">
        <v>2</v>
      </c>
      <c r="J22" s="46">
        <v>1</v>
      </c>
      <c r="K22" s="46">
        <v>1</v>
      </c>
      <c r="L22" s="46">
        <v>1</v>
      </c>
      <c r="M22" s="46">
        <v>1</v>
      </c>
      <c r="N22" s="46">
        <v>1</v>
      </c>
      <c r="O22" s="47">
        <v>2</v>
      </c>
      <c r="P22" s="70">
        <v>2</v>
      </c>
      <c r="Q22" s="48">
        <v>1.0000000000000002</v>
      </c>
      <c r="R22" s="48">
        <v>1</v>
      </c>
      <c r="S22" s="48">
        <v>1</v>
      </c>
      <c r="T22" s="48">
        <v>1</v>
      </c>
      <c r="U22" s="48">
        <v>1.0000000000000002</v>
      </c>
      <c r="V22" s="48">
        <v>1.0000000000000002</v>
      </c>
      <c r="W22" s="36">
        <f t="shared" si="0"/>
        <v>8</v>
      </c>
      <c r="X22" s="23" t="str">
        <f t="shared" si="1"/>
        <v>RENDAH</v>
      </c>
      <c r="Y22" s="70">
        <v>2</v>
      </c>
      <c r="Z22" s="48">
        <v>2</v>
      </c>
      <c r="AA22" s="48">
        <v>1</v>
      </c>
      <c r="AB22" s="48">
        <v>2.1988383042804696</v>
      </c>
      <c r="AC22" s="48">
        <v>1</v>
      </c>
      <c r="AD22" s="48">
        <v>1.0000000000000002</v>
      </c>
      <c r="AE22" s="48">
        <v>3.9499814659165202</v>
      </c>
      <c r="AF22" s="27">
        <f t="shared" si="2"/>
        <v>13.14881977019699</v>
      </c>
      <c r="AG22" s="28" t="str">
        <f t="shared" si="3"/>
        <v>RENDAH</v>
      </c>
      <c r="AI22" s="42"/>
      <c r="AJ22" s="42"/>
      <c r="AK22" s="42"/>
      <c r="AL22" s="42"/>
      <c r="AM22" s="42"/>
      <c r="AN22" s="40"/>
    </row>
    <row r="23" spans="1:40" ht="15.5" x14ac:dyDescent="0.35">
      <c r="A23" s="8" t="s">
        <v>87</v>
      </c>
      <c r="B23" s="13">
        <v>2</v>
      </c>
      <c r="C23" s="13">
        <v>2</v>
      </c>
      <c r="D23" s="13">
        <v>1</v>
      </c>
      <c r="E23" s="13">
        <v>2</v>
      </c>
      <c r="F23" s="13">
        <v>1</v>
      </c>
      <c r="G23" s="13">
        <v>2</v>
      </c>
      <c r="H23" s="13">
        <v>2</v>
      </c>
      <c r="I23" s="45">
        <v>2</v>
      </c>
      <c r="J23" s="46">
        <v>2</v>
      </c>
      <c r="K23" s="46">
        <v>1</v>
      </c>
      <c r="L23" s="46">
        <v>2</v>
      </c>
      <c r="M23" s="46">
        <v>2</v>
      </c>
      <c r="N23" s="46">
        <v>2</v>
      </c>
      <c r="O23" s="47">
        <v>3</v>
      </c>
      <c r="P23" s="70">
        <v>2</v>
      </c>
      <c r="Q23" s="48">
        <v>2.7549833193248681</v>
      </c>
      <c r="R23" s="48">
        <v>1</v>
      </c>
      <c r="S23" s="48">
        <v>2.6172738674677691</v>
      </c>
      <c r="T23" s="48">
        <v>1</v>
      </c>
      <c r="U23" s="48">
        <v>2.7549833193248681</v>
      </c>
      <c r="V23" s="48">
        <v>1.8064617143140671</v>
      </c>
      <c r="W23" s="36">
        <f t="shared" si="0"/>
        <v>13.933702220431574</v>
      </c>
      <c r="X23" s="23" t="str">
        <f t="shared" si="1"/>
        <v>RENDAH</v>
      </c>
      <c r="Y23" s="70">
        <v>2</v>
      </c>
      <c r="Z23" s="48">
        <v>2</v>
      </c>
      <c r="AA23" s="48">
        <v>1</v>
      </c>
      <c r="AB23" s="48">
        <v>1</v>
      </c>
      <c r="AC23" s="48">
        <v>2.9001838889095368</v>
      </c>
      <c r="AD23" s="48">
        <v>2.7549833193248681</v>
      </c>
      <c r="AE23" s="48">
        <v>3.9499814659165202</v>
      </c>
      <c r="AF23" s="27">
        <f t="shared" si="2"/>
        <v>15.605148674150925</v>
      </c>
      <c r="AG23" s="28" t="str">
        <f t="shared" si="3"/>
        <v>SEDANG</v>
      </c>
      <c r="AI23" s="144" t="s">
        <v>108</v>
      </c>
      <c r="AJ23" s="145"/>
      <c r="AK23" s="145"/>
      <c r="AL23" s="145"/>
      <c r="AM23" s="146"/>
      <c r="AN23" s="40"/>
    </row>
    <row r="24" spans="1:40" ht="15.5" x14ac:dyDescent="0.35">
      <c r="A24" s="8" t="s">
        <v>88</v>
      </c>
      <c r="B24" s="13">
        <v>3</v>
      </c>
      <c r="C24" s="13">
        <v>3</v>
      </c>
      <c r="D24" s="13">
        <v>2</v>
      </c>
      <c r="E24" s="13">
        <v>3</v>
      </c>
      <c r="F24" s="13">
        <v>3</v>
      </c>
      <c r="G24" s="13">
        <v>2</v>
      </c>
      <c r="H24" s="13">
        <v>3</v>
      </c>
      <c r="I24" s="45">
        <v>3</v>
      </c>
      <c r="J24" s="46">
        <v>3</v>
      </c>
      <c r="K24" s="46">
        <v>2</v>
      </c>
      <c r="L24" s="46">
        <v>3</v>
      </c>
      <c r="M24" s="46">
        <v>3</v>
      </c>
      <c r="N24" s="46">
        <v>2</v>
      </c>
      <c r="O24" s="47">
        <v>3</v>
      </c>
      <c r="P24" s="70">
        <v>3.6556791152384465</v>
      </c>
      <c r="Q24" s="48">
        <v>4.5099666386497361</v>
      </c>
      <c r="R24" s="48">
        <v>2.6097605562369188</v>
      </c>
      <c r="S24" s="48">
        <v>4.1209956772193284</v>
      </c>
      <c r="T24" s="48">
        <v>4.154792921363911</v>
      </c>
      <c r="U24" s="48">
        <v>2.7549833193248681</v>
      </c>
      <c r="V24" s="48">
        <v>3.1786854162370108</v>
      </c>
      <c r="W24" s="36">
        <f t="shared" si="0"/>
        <v>24.98486364427022</v>
      </c>
      <c r="X24" s="23" t="str">
        <f t="shared" si="1"/>
        <v>TINGGI</v>
      </c>
      <c r="Y24" s="70">
        <v>3.5992116302529968</v>
      </c>
      <c r="Z24" s="48">
        <v>2</v>
      </c>
      <c r="AA24" s="48">
        <v>2.4126477287422268</v>
      </c>
      <c r="AB24" s="48">
        <v>2.1988383042804696</v>
      </c>
      <c r="AC24" s="48">
        <v>2.9001838889095368</v>
      </c>
      <c r="AD24" s="48">
        <v>2.7549833193248681</v>
      </c>
      <c r="AE24" s="48">
        <v>3.9499814659165202</v>
      </c>
      <c r="AF24" s="27">
        <f t="shared" si="2"/>
        <v>19.815846337426617</v>
      </c>
      <c r="AG24" s="28" t="str">
        <f t="shared" si="3"/>
        <v>SEDANG</v>
      </c>
      <c r="AI24" s="41" t="s">
        <v>53</v>
      </c>
      <c r="AJ24" s="155" t="s">
        <v>52</v>
      </c>
      <c r="AK24" s="156"/>
      <c r="AL24" s="155" t="s">
        <v>98</v>
      </c>
      <c r="AM24" s="156"/>
      <c r="AN24" s="40"/>
    </row>
    <row r="25" spans="1:40" ht="15.5" x14ac:dyDescent="0.35">
      <c r="A25" s="9" t="s">
        <v>89</v>
      </c>
      <c r="B25" s="15">
        <v>2</v>
      </c>
      <c r="C25" s="15">
        <v>2</v>
      </c>
      <c r="D25" s="15">
        <v>1</v>
      </c>
      <c r="E25" s="15">
        <v>2</v>
      </c>
      <c r="F25" s="15">
        <v>1</v>
      </c>
      <c r="G25" s="15">
        <v>1</v>
      </c>
      <c r="H25" s="15">
        <v>3</v>
      </c>
      <c r="I25" s="16">
        <v>2</v>
      </c>
      <c r="J25" s="17">
        <v>2</v>
      </c>
      <c r="K25" s="17">
        <v>1</v>
      </c>
      <c r="L25" s="17">
        <v>2</v>
      </c>
      <c r="M25" s="17">
        <v>1</v>
      </c>
      <c r="N25" s="17">
        <v>1</v>
      </c>
      <c r="O25" s="18">
        <v>2</v>
      </c>
      <c r="P25" s="71">
        <v>2</v>
      </c>
      <c r="Q25" s="72">
        <v>2.7549833193248681</v>
      </c>
      <c r="R25" s="72">
        <v>1</v>
      </c>
      <c r="S25" s="72">
        <v>2.6172738674677691</v>
      </c>
      <c r="T25" s="72">
        <v>1</v>
      </c>
      <c r="U25" s="72">
        <v>1.0000000000000002</v>
      </c>
      <c r="V25" s="72">
        <v>3.1786854162370108</v>
      </c>
      <c r="W25" s="37">
        <f t="shared" si="0"/>
        <v>13.550942603029648</v>
      </c>
      <c r="X25" s="20" t="str">
        <f t="shared" si="1"/>
        <v>RENDAH</v>
      </c>
      <c r="Y25" s="71">
        <v>2</v>
      </c>
      <c r="Z25" s="72">
        <v>2</v>
      </c>
      <c r="AA25" s="72">
        <v>1</v>
      </c>
      <c r="AB25" s="72">
        <v>2.1988383042804696</v>
      </c>
      <c r="AC25" s="72">
        <v>2.9001838889095368</v>
      </c>
      <c r="AD25" s="72">
        <v>1.0000000000000002</v>
      </c>
      <c r="AE25" s="72">
        <v>3.9499814659165202</v>
      </c>
      <c r="AF25" s="29">
        <f t="shared" si="2"/>
        <v>15.049003659106527</v>
      </c>
      <c r="AG25" s="26" t="str">
        <f t="shared" si="3"/>
        <v>RENDAH</v>
      </c>
      <c r="AI25" s="41" t="s">
        <v>54</v>
      </c>
      <c r="AJ25" s="155" t="s">
        <v>110</v>
      </c>
      <c r="AK25" s="156"/>
      <c r="AL25" s="155" t="s">
        <v>99</v>
      </c>
      <c r="AM25" s="156"/>
      <c r="AN25" s="40"/>
    </row>
    <row r="26" spans="1:40" x14ac:dyDescent="0.35">
      <c r="AI26" s="41" t="s">
        <v>57</v>
      </c>
      <c r="AJ26" s="155" t="s">
        <v>55</v>
      </c>
      <c r="AK26" s="156"/>
      <c r="AL26" s="155" t="s">
        <v>113</v>
      </c>
      <c r="AM26" s="156"/>
      <c r="AN26" s="40"/>
    </row>
    <row r="27" spans="1:40" x14ac:dyDescent="0.35">
      <c r="P27" t="s">
        <v>91</v>
      </c>
      <c r="Y27" t="s">
        <v>93</v>
      </c>
      <c r="AI27" s="42"/>
      <c r="AJ27" s="42"/>
      <c r="AK27" s="42"/>
      <c r="AL27" s="42"/>
      <c r="AM27" s="42"/>
      <c r="AN27" s="40"/>
    </row>
    <row r="28" spans="1:40" x14ac:dyDescent="0.35">
      <c r="A28" s="153" t="s">
        <v>103</v>
      </c>
      <c r="B28" s="159" t="s">
        <v>46</v>
      </c>
      <c r="C28" s="160"/>
      <c r="D28" s="160"/>
      <c r="E28" s="160"/>
      <c r="F28" s="160"/>
      <c r="G28" s="160"/>
      <c r="H28" s="160"/>
      <c r="I28" s="136" t="s">
        <v>45</v>
      </c>
      <c r="J28" s="137"/>
      <c r="K28" s="137"/>
      <c r="L28" s="137"/>
      <c r="M28" s="137"/>
      <c r="N28" s="137"/>
      <c r="O28" s="138"/>
      <c r="P28" s="10" t="s">
        <v>15</v>
      </c>
      <c r="Q28" s="11"/>
      <c r="R28" s="11"/>
      <c r="S28" s="11"/>
      <c r="T28" s="11"/>
      <c r="U28" s="11"/>
      <c r="V28" s="11"/>
      <c r="W28" s="11"/>
      <c r="X28" s="12"/>
      <c r="Y28" s="10" t="s">
        <v>15</v>
      </c>
      <c r="Z28" s="11"/>
      <c r="AA28" s="11"/>
      <c r="AB28" s="11"/>
      <c r="AC28" s="11"/>
      <c r="AD28" s="11"/>
      <c r="AE28" s="11"/>
      <c r="AF28" s="11"/>
      <c r="AG28" s="12"/>
      <c r="AI28" s="144" t="s">
        <v>109</v>
      </c>
      <c r="AJ28" s="145"/>
      <c r="AK28" s="145"/>
      <c r="AL28" s="145"/>
      <c r="AM28" s="146"/>
      <c r="AN28" s="40"/>
    </row>
    <row r="29" spans="1:40" x14ac:dyDescent="0.35">
      <c r="A29" s="154"/>
      <c r="B29" s="132" t="s">
        <v>31</v>
      </c>
      <c r="C29" s="133" t="s">
        <v>32</v>
      </c>
      <c r="D29" s="133" t="s">
        <v>33</v>
      </c>
      <c r="E29" s="133" t="s">
        <v>34</v>
      </c>
      <c r="F29" s="133" t="s">
        <v>35</v>
      </c>
      <c r="G29" s="133" t="s">
        <v>36</v>
      </c>
      <c r="H29" s="133" t="s">
        <v>37</v>
      </c>
      <c r="I29" s="74" t="s">
        <v>38</v>
      </c>
      <c r="J29" s="30" t="s">
        <v>39</v>
      </c>
      <c r="K29" s="30" t="s">
        <v>40</v>
      </c>
      <c r="L29" s="30" t="s">
        <v>41</v>
      </c>
      <c r="M29" s="30" t="s">
        <v>42</v>
      </c>
      <c r="N29" s="30" t="s">
        <v>43</v>
      </c>
      <c r="O29" s="31" t="s">
        <v>44</v>
      </c>
      <c r="P29" s="16" t="s">
        <v>24</v>
      </c>
      <c r="Q29" s="17" t="s">
        <v>25</v>
      </c>
      <c r="R29" s="17" t="s">
        <v>26</v>
      </c>
      <c r="S29" s="17" t="s">
        <v>27</v>
      </c>
      <c r="T29" s="17" t="s">
        <v>28</v>
      </c>
      <c r="U29" s="17" t="s">
        <v>29</v>
      </c>
      <c r="V29" s="17" t="s">
        <v>30</v>
      </c>
      <c r="W29" s="21" t="s">
        <v>104</v>
      </c>
      <c r="X29" s="22" t="s">
        <v>56</v>
      </c>
      <c r="Y29" s="74" t="s">
        <v>38</v>
      </c>
      <c r="Z29" s="30" t="s">
        <v>39</v>
      </c>
      <c r="AA29" s="30" t="s">
        <v>40</v>
      </c>
      <c r="AB29" s="30" t="s">
        <v>41</v>
      </c>
      <c r="AC29" s="30" t="s">
        <v>42</v>
      </c>
      <c r="AD29" s="30" t="s">
        <v>43</v>
      </c>
      <c r="AE29" s="30" t="s">
        <v>44</v>
      </c>
      <c r="AF29" s="32" t="s">
        <v>105</v>
      </c>
      <c r="AG29" s="33" t="s">
        <v>56</v>
      </c>
      <c r="AI29" s="41" t="s">
        <v>53</v>
      </c>
      <c r="AJ29" s="155" t="s">
        <v>52</v>
      </c>
      <c r="AK29" s="156"/>
      <c r="AL29" s="155" t="s">
        <v>100</v>
      </c>
      <c r="AM29" s="156"/>
      <c r="AN29" s="40"/>
    </row>
    <row r="30" spans="1:40" ht="15.5" x14ac:dyDescent="0.35">
      <c r="A30" s="8" t="s">
        <v>1</v>
      </c>
      <c r="B30" s="134">
        <v>2</v>
      </c>
      <c r="C30" s="134">
        <v>2</v>
      </c>
      <c r="D30" s="134">
        <v>2</v>
      </c>
      <c r="E30" s="134">
        <v>1</v>
      </c>
      <c r="F30" s="134">
        <v>2</v>
      </c>
      <c r="G30" s="134">
        <v>2</v>
      </c>
      <c r="H30" s="134">
        <v>3</v>
      </c>
      <c r="I30" s="49">
        <v>2</v>
      </c>
      <c r="J30" s="50">
        <v>2</v>
      </c>
      <c r="K30" s="50">
        <v>2</v>
      </c>
      <c r="L30" s="50">
        <v>1</v>
      </c>
      <c r="M30" s="50">
        <v>2</v>
      </c>
      <c r="N30" s="50">
        <v>2</v>
      </c>
      <c r="O30" s="51">
        <v>2</v>
      </c>
      <c r="P30" s="70">
        <v>2</v>
      </c>
      <c r="Q30" s="48">
        <v>2.7560829042092325</v>
      </c>
      <c r="R30" s="48">
        <v>2.4649048728636389</v>
      </c>
      <c r="S30" s="48">
        <v>2.7560829042092325</v>
      </c>
      <c r="T30" s="48">
        <v>2.6312724261194753</v>
      </c>
      <c r="U30" s="48">
        <v>2.7549833193248681</v>
      </c>
      <c r="V30" s="48">
        <v>2</v>
      </c>
      <c r="W30" s="38">
        <f>SUM(P30:V30)</f>
        <v>17.363326426726445</v>
      </c>
      <c r="X30" s="24" t="str">
        <f>IF(W30&gt;=23.883,"TINGGI",IF(W30&gt;=15.18,"SEDANG",IF(W30&lt;15.18,"RENDAH")))</f>
        <v>SEDANG</v>
      </c>
      <c r="Y30" s="70">
        <v>2</v>
      </c>
      <c r="Z30" s="48">
        <v>2.4899958918927663</v>
      </c>
      <c r="AA30" s="48">
        <v>2.3691365000949927</v>
      </c>
      <c r="AB30" s="48">
        <v>1</v>
      </c>
      <c r="AC30" s="48">
        <v>2.7169207536224369</v>
      </c>
      <c r="AD30" s="48">
        <v>2.8401158976273568</v>
      </c>
      <c r="AE30" s="48">
        <v>2</v>
      </c>
      <c r="AF30" s="34">
        <f>SUM(Y30:AE30)</f>
        <v>15.416169043237552</v>
      </c>
      <c r="AG30" s="43" t="str">
        <f>IF(AF30&gt;=21.001,"TINGGI",IF(AF30&gt;=13.151,"SEDANG",IF(AF30&lt;13.151,"RENDAH")))</f>
        <v>SEDANG</v>
      </c>
      <c r="AI30" s="41" t="s">
        <v>54</v>
      </c>
      <c r="AJ30" s="155" t="s">
        <v>110</v>
      </c>
      <c r="AK30" s="156"/>
      <c r="AL30" s="155" t="s">
        <v>101</v>
      </c>
      <c r="AM30" s="156"/>
      <c r="AN30" s="40"/>
    </row>
    <row r="31" spans="1:40" ht="15.5" x14ac:dyDescent="0.35">
      <c r="A31" s="8" t="s">
        <v>71</v>
      </c>
      <c r="B31" s="134">
        <v>3</v>
      </c>
      <c r="C31" s="134">
        <v>2</v>
      </c>
      <c r="D31" s="134">
        <v>2</v>
      </c>
      <c r="E31" s="134">
        <v>2</v>
      </c>
      <c r="F31" s="134">
        <v>2</v>
      </c>
      <c r="G31" s="134">
        <v>3</v>
      </c>
      <c r="H31" s="134">
        <v>3</v>
      </c>
      <c r="I31" s="49">
        <v>3</v>
      </c>
      <c r="J31" s="50">
        <v>2</v>
      </c>
      <c r="K31" s="50">
        <v>2</v>
      </c>
      <c r="L31" s="50">
        <v>3</v>
      </c>
      <c r="M31" s="50">
        <v>2</v>
      </c>
      <c r="N31" s="50">
        <v>2</v>
      </c>
      <c r="O31" s="51">
        <v>3</v>
      </c>
      <c r="P31" s="70">
        <v>3.6281274918644639</v>
      </c>
      <c r="Q31" s="48">
        <v>2.7560829042092325</v>
      </c>
      <c r="R31" s="48">
        <v>2.4649048728636389</v>
      </c>
      <c r="S31" s="48">
        <v>4.333819098243854</v>
      </c>
      <c r="T31" s="48">
        <v>2.6312724261194753</v>
      </c>
      <c r="U31" s="48">
        <v>4.5099666386497361</v>
      </c>
      <c r="V31" s="48">
        <v>3.6556791152384465</v>
      </c>
      <c r="W31" s="38">
        <f t="shared" ref="W31:W49" si="4">SUM(P31:V31)</f>
        <v>23.979852547188845</v>
      </c>
      <c r="X31" s="24" t="str">
        <f t="shared" ref="X31:X49" si="5">IF(W31&gt;=23.883,"TINGGI",IF(W31&gt;=15.18,"SEDANG",IF(W31&lt;15.18,"RENDAH")))</f>
        <v>TINGGI</v>
      </c>
      <c r="Y31" s="70">
        <v>3.5992116302529968</v>
      </c>
      <c r="Z31" s="48">
        <v>2.4899958918927663</v>
      </c>
      <c r="AA31" s="48">
        <v>2.3691365000949927</v>
      </c>
      <c r="AB31" s="48">
        <v>3.5587849827059532</v>
      </c>
      <c r="AC31" s="48">
        <v>2.7169207536224369</v>
      </c>
      <c r="AD31" s="48">
        <v>2.8401158976273568</v>
      </c>
      <c r="AE31" s="48">
        <v>3.6556791152384465</v>
      </c>
      <c r="AF31" s="34">
        <f t="shared" ref="AF31:AF49" si="6">SUM(Y31:AE31)</f>
        <v>21.229844771434948</v>
      </c>
      <c r="AG31" s="43" t="str">
        <f t="shared" ref="AG31:AG49" si="7">IF(AF31&gt;=21.001,"TINGGI",IF(AF31&gt;=13.151,"SEDANG",IF(AF31&lt;13.151,"RENDAH")))</f>
        <v>TINGGI</v>
      </c>
      <c r="AI31" s="41" t="s">
        <v>57</v>
      </c>
      <c r="AJ31" s="155" t="s">
        <v>55</v>
      </c>
      <c r="AK31" s="156"/>
      <c r="AL31" s="155" t="s">
        <v>114</v>
      </c>
      <c r="AM31" s="156"/>
      <c r="AN31" s="40"/>
    </row>
    <row r="32" spans="1:40" ht="15.5" x14ac:dyDescent="0.35">
      <c r="A32" s="8" t="s">
        <v>72</v>
      </c>
      <c r="B32" s="134">
        <v>3</v>
      </c>
      <c r="C32" s="134">
        <v>3</v>
      </c>
      <c r="D32" s="134">
        <v>3</v>
      </c>
      <c r="E32" s="134">
        <v>3</v>
      </c>
      <c r="F32" s="134">
        <v>3</v>
      </c>
      <c r="G32" s="134">
        <v>2</v>
      </c>
      <c r="H32" s="134">
        <v>3</v>
      </c>
      <c r="I32" s="49">
        <v>3</v>
      </c>
      <c r="J32" s="50">
        <v>2</v>
      </c>
      <c r="K32" s="50">
        <v>3</v>
      </c>
      <c r="L32" s="50">
        <v>2</v>
      </c>
      <c r="M32" s="50">
        <v>3</v>
      </c>
      <c r="N32" s="50">
        <v>3</v>
      </c>
      <c r="O32" s="51">
        <v>3</v>
      </c>
      <c r="P32" s="70">
        <v>3.6281274918644639</v>
      </c>
      <c r="Q32" s="48">
        <v>4.333819098243854</v>
      </c>
      <c r="R32" s="48">
        <v>3.9422792041465766</v>
      </c>
      <c r="S32" s="48">
        <v>4.333819098243854</v>
      </c>
      <c r="T32" s="48">
        <v>4.3093751543494161</v>
      </c>
      <c r="U32" s="48">
        <v>2.7549833193248681</v>
      </c>
      <c r="V32" s="48">
        <v>3.6556791152384465</v>
      </c>
      <c r="W32" s="38">
        <f t="shared" si="4"/>
        <v>26.958082481411481</v>
      </c>
      <c r="X32" s="24" t="str">
        <f t="shared" si="5"/>
        <v>TINGGI</v>
      </c>
      <c r="Y32" s="70">
        <v>3.5992116302529968</v>
      </c>
      <c r="Z32" s="48">
        <v>2.4899958918927663</v>
      </c>
      <c r="AA32" s="48">
        <v>3.6345497159640168</v>
      </c>
      <c r="AB32" s="48">
        <v>2.2643482144545102</v>
      </c>
      <c r="AC32" s="48">
        <v>4.6171046425319755</v>
      </c>
      <c r="AD32" s="48">
        <v>4.8176961268322964</v>
      </c>
      <c r="AE32" s="48">
        <v>3.6556791152384465</v>
      </c>
      <c r="AF32" s="34">
        <f t="shared" si="6"/>
        <v>25.078585337167009</v>
      </c>
      <c r="AG32" s="43" t="str">
        <f t="shared" si="7"/>
        <v>TINGGI</v>
      </c>
      <c r="AI32" s="42"/>
      <c r="AJ32" s="42"/>
      <c r="AK32" s="42"/>
      <c r="AL32" s="42"/>
      <c r="AM32" s="42"/>
      <c r="AN32" s="40"/>
    </row>
    <row r="33" spans="1:37" ht="15.5" x14ac:dyDescent="0.35">
      <c r="A33" s="8" t="s">
        <v>73</v>
      </c>
      <c r="B33" s="134">
        <v>2</v>
      </c>
      <c r="C33" s="134">
        <v>2</v>
      </c>
      <c r="D33" s="134">
        <v>1</v>
      </c>
      <c r="E33" s="134">
        <v>1</v>
      </c>
      <c r="F33" s="134">
        <v>2</v>
      </c>
      <c r="G33" s="134">
        <v>2</v>
      </c>
      <c r="H33" s="134">
        <v>2</v>
      </c>
      <c r="I33" s="49">
        <v>2</v>
      </c>
      <c r="J33" s="50">
        <v>2</v>
      </c>
      <c r="K33" s="50">
        <v>1</v>
      </c>
      <c r="L33" s="50">
        <v>2</v>
      </c>
      <c r="M33" s="50">
        <v>2</v>
      </c>
      <c r="N33" s="50">
        <v>2</v>
      </c>
      <c r="O33" s="51">
        <v>2</v>
      </c>
      <c r="P33" s="70">
        <v>3.6281274918644639</v>
      </c>
      <c r="Q33" s="48">
        <v>2.7560829042092325</v>
      </c>
      <c r="R33" s="48">
        <v>1</v>
      </c>
      <c r="S33" s="48">
        <v>2.7560829042092325</v>
      </c>
      <c r="T33" s="48">
        <v>2.6312724261194753</v>
      </c>
      <c r="U33" s="48">
        <v>2.7549833193248681</v>
      </c>
      <c r="V33" s="48">
        <v>2</v>
      </c>
      <c r="W33" s="38">
        <f t="shared" si="4"/>
        <v>17.526549045727272</v>
      </c>
      <c r="X33" s="24" t="str">
        <f t="shared" si="5"/>
        <v>SEDANG</v>
      </c>
      <c r="Y33" s="70">
        <v>2</v>
      </c>
      <c r="Z33" s="48">
        <v>2.4899958918927663</v>
      </c>
      <c r="AA33" s="48">
        <v>1</v>
      </c>
      <c r="AB33" s="48">
        <v>2.2643482144545102</v>
      </c>
      <c r="AC33" s="48">
        <v>2.7169207536224369</v>
      </c>
      <c r="AD33" s="48">
        <v>2.8401158976273568</v>
      </c>
      <c r="AE33" s="48">
        <v>2</v>
      </c>
      <c r="AF33" s="34">
        <f t="shared" si="6"/>
        <v>15.311380757597069</v>
      </c>
      <c r="AG33" s="43" t="str">
        <f t="shared" si="7"/>
        <v>SEDANG</v>
      </c>
      <c r="AK33" s="6"/>
    </row>
    <row r="34" spans="1:37" ht="15.5" x14ac:dyDescent="0.35">
      <c r="A34" s="8" t="s">
        <v>74</v>
      </c>
      <c r="B34" s="134">
        <v>3</v>
      </c>
      <c r="C34" s="134">
        <v>3</v>
      </c>
      <c r="D34" s="134">
        <v>2</v>
      </c>
      <c r="E34" s="134">
        <v>3</v>
      </c>
      <c r="F34" s="134">
        <v>2</v>
      </c>
      <c r="G34" s="134">
        <v>3</v>
      </c>
      <c r="H34" s="134">
        <v>3</v>
      </c>
      <c r="I34" s="49">
        <v>3</v>
      </c>
      <c r="J34" s="50">
        <v>2</v>
      </c>
      <c r="K34" s="50">
        <v>2</v>
      </c>
      <c r="L34" s="50">
        <v>3</v>
      </c>
      <c r="M34" s="50">
        <v>2</v>
      </c>
      <c r="N34" s="50">
        <v>2</v>
      </c>
      <c r="O34" s="51">
        <v>3</v>
      </c>
      <c r="P34" s="70">
        <v>3.6281274918644639</v>
      </c>
      <c r="Q34" s="48">
        <v>4.333819098243854</v>
      </c>
      <c r="R34" s="48">
        <v>2.4649048728636389</v>
      </c>
      <c r="S34" s="48">
        <v>4.333819098243854</v>
      </c>
      <c r="T34" s="48">
        <v>2.6312724261194753</v>
      </c>
      <c r="U34" s="48">
        <v>4.5099666386497361</v>
      </c>
      <c r="V34" s="48">
        <v>3.6556791152384465</v>
      </c>
      <c r="W34" s="38">
        <f t="shared" si="4"/>
        <v>25.557588741223469</v>
      </c>
      <c r="X34" s="24" t="str">
        <f t="shared" si="5"/>
        <v>TINGGI</v>
      </c>
      <c r="Y34" s="70">
        <v>3.5992116302529968</v>
      </c>
      <c r="Z34" s="48">
        <v>2.4899958918927663</v>
      </c>
      <c r="AA34" s="48">
        <v>2.3691365000949927</v>
      </c>
      <c r="AB34" s="48">
        <v>3.5587849827059532</v>
      </c>
      <c r="AC34" s="48">
        <v>2.7169207536224369</v>
      </c>
      <c r="AD34" s="48">
        <v>2.8401158976273568</v>
      </c>
      <c r="AE34" s="48">
        <v>3.6556791152384465</v>
      </c>
      <c r="AF34" s="34">
        <f t="shared" si="6"/>
        <v>21.229844771434948</v>
      </c>
      <c r="AG34" s="43" t="str">
        <f t="shared" si="7"/>
        <v>TINGGI</v>
      </c>
      <c r="AK34" s="6"/>
    </row>
    <row r="35" spans="1:37" ht="15.5" x14ac:dyDescent="0.35">
      <c r="A35" s="8" t="s">
        <v>75</v>
      </c>
      <c r="B35" s="134">
        <v>2</v>
      </c>
      <c r="C35" s="134">
        <v>2</v>
      </c>
      <c r="D35" s="134">
        <v>1</v>
      </c>
      <c r="E35" s="134">
        <v>1</v>
      </c>
      <c r="F35" s="134">
        <v>2</v>
      </c>
      <c r="G35" s="134">
        <v>2</v>
      </c>
      <c r="H35" s="134">
        <v>3</v>
      </c>
      <c r="I35" s="49">
        <v>2</v>
      </c>
      <c r="J35" s="50">
        <v>1</v>
      </c>
      <c r="K35" s="50">
        <v>1</v>
      </c>
      <c r="L35" s="50">
        <v>1</v>
      </c>
      <c r="M35" s="50">
        <v>2</v>
      </c>
      <c r="N35" s="50">
        <v>2</v>
      </c>
      <c r="O35" s="51">
        <v>2</v>
      </c>
      <c r="P35" s="70">
        <v>3.6281274918644639</v>
      </c>
      <c r="Q35" s="48">
        <v>2.7560829042092325</v>
      </c>
      <c r="R35" s="48">
        <v>1</v>
      </c>
      <c r="S35" s="48">
        <v>2.7560829042092325</v>
      </c>
      <c r="T35" s="48">
        <v>2.6312724261194753</v>
      </c>
      <c r="U35" s="48">
        <v>2.7549833193248681</v>
      </c>
      <c r="V35" s="48">
        <v>2</v>
      </c>
      <c r="W35" s="38">
        <f t="shared" si="4"/>
        <v>17.526549045727272</v>
      </c>
      <c r="X35" s="24" t="str">
        <f t="shared" si="5"/>
        <v>SEDANG</v>
      </c>
      <c r="Y35" s="70">
        <v>2</v>
      </c>
      <c r="Z35" s="48">
        <v>0.99999999999999978</v>
      </c>
      <c r="AA35" s="48">
        <v>1</v>
      </c>
      <c r="AB35" s="48">
        <v>1</v>
      </c>
      <c r="AC35" s="48">
        <v>2.7169207536224369</v>
      </c>
      <c r="AD35" s="48">
        <v>2.8401158976273568</v>
      </c>
      <c r="AE35" s="48">
        <v>2</v>
      </c>
      <c r="AF35" s="34">
        <f t="shared" si="6"/>
        <v>12.557036651249794</v>
      </c>
      <c r="AG35" s="43" t="str">
        <f t="shared" si="7"/>
        <v>RENDAH</v>
      </c>
      <c r="AK35" s="6"/>
    </row>
    <row r="36" spans="1:37" ht="15.5" x14ac:dyDescent="0.35">
      <c r="A36" s="8" t="s">
        <v>76</v>
      </c>
      <c r="B36" s="134">
        <v>3</v>
      </c>
      <c r="C36" s="134">
        <v>2</v>
      </c>
      <c r="D36" s="134">
        <v>2</v>
      </c>
      <c r="E36" s="134">
        <v>3</v>
      </c>
      <c r="F36" s="134">
        <v>3</v>
      </c>
      <c r="G36" s="134">
        <v>2</v>
      </c>
      <c r="H36" s="134">
        <v>3</v>
      </c>
      <c r="I36" s="49">
        <v>3</v>
      </c>
      <c r="J36" s="50">
        <v>3</v>
      </c>
      <c r="K36" s="50">
        <v>2</v>
      </c>
      <c r="L36" s="50">
        <v>2</v>
      </c>
      <c r="M36" s="50">
        <v>2</v>
      </c>
      <c r="N36" s="50">
        <v>2</v>
      </c>
      <c r="O36" s="51">
        <v>3</v>
      </c>
      <c r="P36" s="70">
        <v>3.6281274918644639</v>
      </c>
      <c r="Q36" s="48">
        <v>2.7560829042092325</v>
      </c>
      <c r="R36" s="48">
        <v>2.4649048728636389</v>
      </c>
      <c r="S36" s="48">
        <v>2.7560829042092325</v>
      </c>
      <c r="T36" s="48">
        <v>2.6312724261194753</v>
      </c>
      <c r="U36" s="48">
        <v>2.7549833193248681</v>
      </c>
      <c r="V36" s="48">
        <v>3.6556791152384465</v>
      </c>
      <c r="W36" s="38">
        <f t="shared" si="4"/>
        <v>20.647133033829359</v>
      </c>
      <c r="X36" s="24" t="str">
        <f t="shared" si="5"/>
        <v>SEDANG</v>
      </c>
      <c r="Y36" s="70">
        <v>3.5992116302529968</v>
      </c>
      <c r="Z36" s="48">
        <v>4.0260896100612955</v>
      </c>
      <c r="AA36" s="48">
        <v>2.3691365000949927</v>
      </c>
      <c r="AB36" s="48">
        <v>2.2643482144545102</v>
      </c>
      <c r="AC36" s="48">
        <v>2.7169207536224369</v>
      </c>
      <c r="AD36" s="48">
        <v>2.8401158976273568</v>
      </c>
      <c r="AE36" s="48">
        <v>3.6556791152384465</v>
      </c>
      <c r="AF36" s="34">
        <f t="shared" si="6"/>
        <v>21.471501721352038</v>
      </c>
      <c r="AG36" s="43" t="str">
        <f t="shared" si="7"/>
        <v>TINGGI</v>
      </c>
      <c r="AK36" s="6"/>
    </row>
    <row r="37" spans="1:37" ht="15.5" x14ac:dyDescent="0.35">
      <c r="A37" s="8" t="s">
        <v>77</v>
      </c>
      <c r="B37" s="134">
        <v>3</v>
      </c>
      <c r="C37" s="134">
        <v>2</v>
      </c>
      <c r="D37" s="134">
        <v>2</v>
      </c>
      <c r="E37" s="134">
        <v>3</v>
      </c>
      <c r="F37" s="134">
        <v>2</v>
      </c>
      <c r="G37" s="134">
        <v>2</v>
      </c>
      <c r="H37" s="134">
        <v>3</v>
      </c>
      <c r="I37" s="49">
        <v>2</v>
      </c>
      <c r="J37" s="50">
        <v>2</v>
      </c>
      <c r="K37" s="50">
        <v>3</v>
      </c>
      <c r="L37" s="50">
        <v>3</v>
      </c>
      <c r="M37" s="50">
        <v>2</v>
      </c>
      <c r="N37" s="50">
        <v>2</v>
      </c>
      <c r="O37" s="51">
        <v>2</v>
      </c>
      <c r="P37" s="70">
        <v>3.6281274918644639</v>
      </c>
      <c r="Q37" s="48">
        <v>2.7560829042092325</v>
      </c>
      <c r="R37" s="48">
        <v>2.4649048728636389</v>
      </c>
      <c r="S37" s="48">
        <v>2.7560829042092325</v>
      </c>
      <c r="T37" s="48">
        <v>2.6312724261194753</v>
      </c>
      <c r="U37" s="48">
        <v>2.7549833193248681</v>
      </c>
      <c r="V37" s="48">
        <v>3.6556791152384465</v>
      </c>
      <c r="W37" s="38">
        <f t="shared" si="4"/>
        <v>20.647133033829359</v>
      </c>
      <c r="X37" s="24" t="str">
        <f t="shared" si="5"/>
        <v>SEDANG</v>
      </c>
      <c r="Y37" s="70">
        <v>2</v>
      </c>
      <c r="Z37" s="48">
        <v>2.4899958918927663</v>
      </c>
      <c r="AA37" s="48">
        <v>3.6345497159640168</v>
      </c>
      <c r="AB37" s="48">
        <v>3.5587849827059532</v>
      </c>
      <c r="AC37" s="48">
        <v>2.7169207536224369</v>
      </c>
      <c r="AD37" s="48">
        <v>2.8401158976273568</v>
      </c>
      <c r="AE37" s="48">
        <v>2</v>
      </c>
      <c r="AF37" s="34">
        <f t="shared" si="6"/>
        <v>19.240367241812532</v>
      </c>
      <c r="AG37" s="43" t="str">
        <f t="shared" si="7"/>
        <v>SEDANG</v>
      </c>
      <c r="AK37" s="6"/>
    </row>
    <row r="38" spans="1:37" ht="15.5" x14ac:dyDescent="0.35">
      <c r="A38" s="8" t="s">
        <v>78</v>
      </c>
      <c r="B38" s="134">
        <v>3</v>
      </c>
      <c r="C38" s="134">
        <v>2</v>
      </c>
      <c r="D38" s="134">
        <v>1</v>
      </c>
      <c r="E38" s="134">
        <v>2</v>
      </c>
      <c r="F38" s="134">
        <v>2</v>
      </c>
      <c r="G38" s="134">
        <v>2</v>
      </c>
      <c r="H38" s="134">
        <v>3</v>
      </c>
      <c r="I38" s="49">
        <v>2</v>
      </c>
      <c r="J38" s="50">
        <v>2</v>
      </c>
      <c r="K38" s="50">
        <v>1</v>
      </c>
      <c r="L38" s="50">
        <v>2</v>
      </c>
      <c r="M38" s="50">
        <v>2</v>
      </c>
      <c r="N38" s="50">
        <v>2</v>
      </c>
      <c r="O38" s="51">
        <v>2</v>
      </c>
      <c r="P38" s="70">
        <v>3.6281274918644639</v>
      </c>
      <c r="Q38" s="48">
        <v>2.7560829042092325</v>
      </c>
      <c r="R38" s="48">
        <v>1</v>
      </c>
      <c r="S38" s="48">
        <v>2.7560829042092325</v>
      </c>
      <c r="T38" s="48">
        <v>0.99999999999999978</v>
      </c>
      <c r="U38" s="48">
        <v>2.7549833193248681</v>
      </c>
      <c r="V38" s="48">
        <v>2</v>
      </c>
      <c r="W38" s="38">
        <f t="shared" si="4"/>
        <v>15.895276619607797</v>
      </c>
      <c r="X38" s="24" t="str">
        <f t="shared" si="5"/>
        <v>SEDANG</v>
      </c>
      <c r="Y38" s="70">
        <v>2</v>
      </c>
      <c r="Z38" s="48">
        <v>2.4899958918927663</v>
      </c>
      <c r="AA38" s="48">
        <v>1</v>
      </c>
      <c r="AB38" s="48">
        <v>2.2643482144545102</v>
      </c>
      <c r="AC38" s="48">
        <v>2.7169207536224369</v>
      </c>
      <c r="AD38" s="48">
        <v>2.8401158976273568</v>
      </c>
      <c r="AE38" s="48">
        <v>2</v>
      </c>
      <c r="AF38" s="34">
        <f t="shared" si="6"/>
        <v>15.311380757597069</v>
      </c>
      <c r="AG38" s="43" t="str">
        <f t="shared" si="7"/>
        <v>SEDANG</v>
      </c>
    </row>
    <row r="39" spans="1:37" ht="15.5" x14ac:dyDescent="0.35">
      <c r="A39" s="8" t="s">
        <v>79</v>
      </c>
      <c r="B39" s="134">
        <v>3</v>
      </c>
      <c r="C39" s="134">
        <v>2</v>
      </c>
      <c r="D39" s="134">
        <v>3</v>
      </c>
      <c r="E39" s="134">
        <v>2</v>
      </c>
      <c r="F39" s="134">
        <v>3</v>
      </c>
      <c r="G39" s="134">
        <v>2</v>
      </c>
      <c r="H39" s="134">
        <v>3</v>
      </c>
      <c r="I39" s="49">
        <v>3</v>
      </c>
      <c r="J39" s="50">
        <v>2</v>
      </c>
      <c r="K39" s="50">
        <v>2</v>
      </c>
      <c r="L39" s="50">
        <v>3</v>
      </c>
      <c r="M39" s="50">
        <v>2</v>
      </c>
      <c r="N39" s="50">
        <v>2</v>
      </c>
      <c r="O39" s="51">
        <v>2</v>
      </c>
      <c r="P39" s="70">
        <v>3.6281274918644639</v>
      </c>
      <c r="Q39" s="48">
        <v>4.333819098243854</v>
      </c>
      <c r="R39" s="48">
        <v>2.4649048728636389</v>
      </c>
      <c r="S39" s="48">
        <v>2.7560829042092325</v>
      </c>
      <c r="T39" s="48">
        <v>2.6312724261194753</v>
      </c>
      <c r="U39" s="48">
        <v>2.7549833193248681</v>
      </c>
      <c r="V39" s="48">
        <v>3.6556791152384465</v>
      </c>
      <c r="W39" s="38">
        <f t="shared" si="4"/>
        <v>22.22486922786398</v>
      </c>
      <c r="X39" s="24" t="str">
        <f t="shared" si="5"/>
        <v>SEDANG</v>
      </c>
      <c r="Y39" s="70">
        <v>3.5992116302529968</v>
      </c>
      <c r="Z39" s="48">
        <v>2.4899958918927663</v>
      </c>
      <c r="AA39" s="48">
        <v>2.3691365000949927</v>
      </c>
      <c r="AB39" s="48">
        <v>3.5587849827059532</v>
      </c>
      <c r="AC39" s="48">
        <v>2.7169207536224369</v>
      </c>
      <c r="AD39" s="48">
        <v>2.8401158976273568</v>
      </c>
      <c r="AE39" s="48">
        <v>2</v>
      </c>
      <c r="AF39" s="34">
        <f t="shared" si="6"/>
        <v>19.574165656196502</v>
      </c>
      <c r="AG39" s="43" t="str">
        <f t="shared" si="7"/>
        <v>SEDANG</v>
      </c>
    </row>
    <row r="40" spans="1:37" ht="15.5" x14ac:dyDescent="0.35">
      <c r="A40" s="8" t="s">
        <v>80</v>
      </c>
      <c r="B40" s="134">
        <v>2</v>
      </c>
      <c r="C40" s="134">
        <v>2</v>
      </c>
      <c r="D40" s="134">
        <v>2</v>
      </c>
      <c r="E40" s="134">
        <v>3</v>
      </c>
      <c r="F40" s="134">
        <v>2</v>
      </c>
      <c r="G40" s="134">
        <v>2</v>
      </c>
      <c r="H40" s="134">
        <v>3</v>
      </c>
      <c r="I40" s="49">
        <v>2</v>
      </c>
      <c r="J40" s="50">
        <v>2</v>
      </c>
      <c r="K40" s="50">
        <v>1</v>
      </c>
      <c r="L40" s="50">
        <v>2</v>
      </c>
      <c r="M40" s="50">
        <v>2</v>
      </c>
      <c r="N40" s="50">
        <v>2</v>
      </c>
      <c r="O40" s="51">
        <v>2</v>
      </c>
      <c r="P40" s="70">
        <v>2</v>
      </c>
      <c r="Q40" s="48">
        <v>2.7560829042092325</v>
      </c>
      <c r="R40" s="48">
        <v>1</v>
      </c>
      <c r="S40" s="48">
        <v>2.7560829042092325</v>
      </c>
      <c r="T40" s="48">
        <v>2.6312724261194753</v>
      </c>
      <c r="U40" s="48">
        <v>2.7549833193248681</v>
      </c>
      <c r="V40" s="48">
        <v>3.6556791152384465</v>
      </c>
      <c r="W40" s="38">
        <f t="shared" si="4"/>
        <v>17.554100669101256</v>
      </c>
      <c r="X40" s="24" t="str">
        <f t="shared" si="5"/>
        <v>SEDANG</v>
      </c>
      <c r="Y40" s="70">
        <v>2</v>
      </c>
      <c r="Z40" s="48">
        <v>2.4899958918927663</v>
      </c>
      <c r="AA40" s="48">
        <v>1</v>
      </c>
      <c r="AB40" s="48">
        <v>2.2643482144545102</v>
      </c>
      <c r="AC40" s="48">
        <v>2.7169207536224369</v>
      </c>
      <c r="AD40" s="48">
        <v>2.8401158976273568</v>
      </c>
      <c r="AE40" s="48">
        <v>2</v>
      </c>
      <c r="AF40" s="34">
        <f t="shared" si="6"/>
        <v>15.311380757597069</v>
      </c>
      <c r="AG40" s="43" t="str">
        <f t="shared" si="7"/>
        <v>SEDANG</v>
      </c>
    </row>
    <row r="41" spans="1:37" ht="15.5" x14ac:dyDescent="0.35">
      <c r="A41" s="8" t="s">
        <v>81</v>
      </c>
      <c r="B41" s="134">
        <v>2</v>
      </c>
      <c r="C41" s="134">
        <v>2</v>
      </c>
      <c r="D41" s="134">
        <v>1</v>
      </c>
      <c r="E41" s="134">
        <v>2</v>
      </c>
      <c r="F41" s="134">
        <v>2</v>
      </c>
      <c r="G41" s="134">
        <v>2</v>
      </c>
      <c r="H41" s="134">
        <v>2</v>
      </c>
      <c r="I41" s="49">
        <v>2</v>
      </c>
      <c r="J41" s="50">
        <v>1</v>
      </c>
      <c r="K41" s="50">
        <v>1</v>
      </c>
      <c r="L41" s="50">
        <v>3</v>
      </c>
      <c r="M41" s="50">
        <v>2</v>
      </c>
      <c r="N41" s="50">
        <v>2</v>
      </c>
      <c r="O41" s="51">
        <v>2</v>
      </c>
      <c r="P41" s="70">
        <v>3.6281274918644639</v>
      </c>
      <c r="Q41" s="48">
        <v>2.7560829042092325</v>
      </c>
      <c r="R41" s="48">
        <v>1</v>
      </c>
      <c r="S41" s="48">
        <v>2.7560829042092325</v>
      </c>
      <c r="T41" s="48">
        <v>2.6312724261194753</v>
      </c>
      <c r="U41" s="48">
        <v>2.7549833193248681</v>
      </c>
      <c r="V41" s="48">
        <v>3.6556791152384465</v>
      </c>
      <c r="W41" s="38">
        <f t="shared" si="4"/>
        <v>19.182228160965717</v>
      </c>
      <c r="X41" s="24" t="str">
        <f t="shared" si="5"/>
        <v>SEDANG</v>
      </c>
      <c r="Y41" s="70">
        <v>2</v>
      </c>
      <c r="Z41" s="48">
        <v>0.99999999999999978</v>
      </c>
      <c r="AA41" s="48">
        <v>1</v>
      </c>
      <c r="AB41" s="48">
        <v>3.5587849827059532</v>
      </c>
      <c r="AC41" s="48">
        <v>2.7169207536224369</v>
      </c>
      <c r="AD41" s="48">
        <v>2.8401158976273568</v>
      </c>
      <c r="AE41" s="48">
        <v>2</v>
      </c>
      <c r="AF41" s="34">
        <f t="shared" si="6"/>
        <v>15.115821633955747</v>
      </c>
      <c r="AG41" s="43" t="str">
        <f t="shared" si="7"/>
        <v>SEDANG</v>
      </c>
    </row>
    <row r="42" spans="1:37" ht="15.5" x14ac:dyDescent="0.35">
      <c r="A42" s="8" t="s">
        <v>82</v>
      </c>
      <c r="B42" s="134">
        <v>3</v>
      </c>
      <c r="C42" s="134">
        <v>2</v>
      </c>
      <c r="D42" s="134">
        <v>2</v>
      </c>
      <c r="E42" s="134">
        <v>3</v>
      </c>
      <c r="F42" s="134">
        <v>2</v>
      </c>
      <c r="G42" s="134">
        <v>2</v>
      </c>
      <c r="H42" s="134">
        <v>3</v>
      </c>
      <c r="I42" s="49">
        <v>3</v>
      </c>
      <c r="J42" s="50">
        <v>2</v>
      </c>
      <c r="K42" s="50">
        <v>2</v>
      </c>
      <c r="L42" s="50">
        <v>3</v>
      </c>
      <c r="M42" s="50">
        <v>2</v>
      </c>
      <c r="N42" s="50">
        <v>2</v>
      </c>
      <c r="O42" s="51">
        <v>2</v>
      </c>
      <c r="P42" s="70">
        <v>3.6281274918644639</v>
      </c>
      <c r="Q42" s="48">
        <v>2.7560829042092325</v>
      </c>
      <c r="R42" s="48">
        <v>1</v>
      </c>
      <c r="S42" s="48">
        <v>4.333819098243854</v>
      </c>
      <c r="T42" s="48">
        <v>2.6312724261194753</v>
      </c>
      <c r="U42" s="48">
        <v>2.7549833193248681</v>
      </c>
      <c r="V42" s="48">
        <v>3.6556791152384465</v>
      </c>
      <c r="W42" s="38">
        <f t="shared" si="4"/>
        <v>20.759964355000339</v>
      </c>
      <c r="X42" s="24" t="str">
        <f t="shared" si="5"/>
        <v>SEDANG</v>
      </c>
      <c r="Y42" s="70">
        <v>3.5992116302529968</v>
      </c>
      <c r="Z42" s="48">
        <v>2.4899958918927663</v>
      </c>
      <c r="AA42" s="48">
        <v>2.3691365000949927</v>
      </c>
      <c r="AB42" s="48">
        <v>3.5587849827059532</v>
      </c>
      <c r="AC42" s="48">
        <v>2.7169207536224369</v>
      </c>
      <c r="AD42" s="48">
        <v>2.8401158976273568</v>
      </c>
      <c r="AE42" s="48">
        <v>2</v>
      </c>
      <c r="AF42" s="34">
        <f t="shared" si="6"/>
        <v>19.574165656196502</v>
      </c>
      <c r="AG42" s="43" t="str">
        <f t="shared" si="7"/>
        <v>SEDANG</v>
      </c>
    </row>
    <row r="43" spans="1:37" ht="15.5" x14ac:dyDescent="0.35">
      <c r="A43" s="8" t="s">
        <v>83</v>
      </c>
      <c r="B43" s="134">
        <v>3</v>
      </c>
      <c r="C43" s="134">
        <v>3</v>
      </c>
      <c r="D43" s="134">
        <v>2</v>
      </c>
      <c r="E43" s="134">
        <v>2</v>
      </c>
      <c r="F43" s="134">
        <v>2</v>
      </c>
      <c r="G43" s="134">
        <v>2</v>
      </c>
      <c r="H43" s="134">
        <v>3</v>
      </c>
      <c r="I43" s="49">
        <v>3</v>
      </c>
      <c r="J43" s="50">
        <v>3</v>
      </c>
      <c r="K43" s="50">
        <v>2</v>
      </c>
      <c r="L43" s="50">
        <v>2</v>
      </c>
      <c r="M43" s="50">
        <v>2</v>
      </c>
      <c r="N43" s="50">
        <v>2</v>
      </c>
      <c r="O43" s="51">
        <v>3</v>
      </c>
      <c r="P43" s="70">
        <v>3.6281274918644639</v>
      </c>
      <c r="Q43" s="48">
        <v>4.333819098243854</v>
      </c>
      <c r="R43" s="48">
        <v>2.4649048728636389</v>
      </c>
      <c r="S43" s="48">
        <v>2.7560829042092325</v>
      </c>
      <c r="T43" s="48">
        <v>2.6312724261194753</v>
      </c>
      <c r="U43" s="48">
        <v>2.7549833193248681</v>
      </c>
      <c r="V43" s="48">
        <v>3.6556791152384465</v>
      </c>
      <c r="W43" s="38">
        <f t="shared" si="4"/>
        <v>22.22486922786398</v>
      </c>
      <c r="X43" s="24" t="str">
        <f t="shared" si="5"/>
        <v>SEDANG</v>
      </c>
      <c r="Y43" s="70">
        <v>3.5992116302529968</v>
      </c>
      <c r="Z43" s="48">
        <v>4.0260896100612955</v>
      </c>
      <c r="AA43" s="48">
        <v>2.3691365000949927</v>
      </c>
      <c r="AB43" s="48">
        <v>2.2643482144545102</v>
      </c>
      <c r="AC43" s="48">
        <v>2.7169207536224369</v>
      </c>
      <c r="AD43" s="48">
        <v>2.8401158976273568</v>
      </c>
      <c r="AE43" s="48">
        <v>3.6556791152384465</v>
      </c>
      <c r="AF43" s="34">
        <f t="shared" si="6"/>
        <v>21.471501721352038</v>
      </c>
      <c r="AG43" s="43" t="str">
        <f t="shared" si="7"/>
        <v>TINGGI</v>
      </c>
    </row>
    <row r="44" spans="1:37" ht="15.5" x14ac:dyDescent="0.35">
      <c r="A44" s="8" t="s">
        <v>84</v>
      </c>
      <c r="B44" s="134">
        <v>3</v>
      </c>
      <c r="C44" s="134">
        <v>2</v>
      </c>
      <c r="D44" s="134">
        <v>2</v>
      </c>
      <c r="E44" s="134">
        <v>2</v>
      </c>
      <c r="F44" s="134">
        <v>2</v>
      </c>
      <c r="G44" s="134">
        <v>2</v>
      </c>
      <c r="H44" s="134">
        <v>3</v>
      </c>
      <c r="I44" s="49">
        <v>2</v>
      </c>
      <c r="J44" s="50">
        <v>2</v>
      </c>
      <c r="K44" s="50">
        <v>1</v>
      </c>
      <c r="L44" s="50">
        <v>2</v>
      </c>
      <c r="M44" s="50">
        <v>2</v>
      </c>
      <c r="N44" s="50">
        <v>2</v>
      </c>
      <c r="O44" s="51">
        <v>2</v>
      </c>
      <c r="P44" s="70">
        <v>2</v>
      </c>
      <c r="Q44" s="48">
        <v>2.7560829042092325</v>
      </c>
      <c r="R44" s="48">
        <v>2.4649048728636389</v>
      </c>
      <c r="S44" s="48">
        <v>2.7560829042092325</v>
      </c>
      <c r="T44" s="48">
        <v>2.6312724261194753</v>
      </c>
      <c r="U44" s="48">
        <v>2.7549833193248681</v>
      </c>
      <c r="V44" s="48">
        <v>3.6556791152384465</v>
      </c>
      <c r="W44" s="38">
        <f t="shared" si="4"/>
        <v>19.019005541964894</v>
      </c>
      <c r="X44" s="24" t="str">
        <f t="shared" si="5"/>
        <v>SEDANG</v>
      </c>
      <c r="Y44" s="70">
        <v>2</v>
      </c>
      <c r="Z44" s="48">
        <v>2.4899958918927663</v>
      </c>
      <c r="AA44" s="48">
        <v>1</v>
      </c>
      <c r="AB44" s="48">
        <v>2.2643482144545102</v>
      </c>
      <c r="AC44" s="48">
        <v>2.7169207536224369</v>
      </c>
      <c r="AD44" s="48">
        <v>2.8401158976273568</v>
      </c>
      <c r="AE44" s="48">
        <v>2</v>
      </c>
      <c r="AF44" s="34">
        <f t="shared" si="6"/>
        <v>15.311380757597069</v>
      </c>
      <c r="AG44" s="43" t="str">
        <f t="shared" si="7"/>
        <v>SEDANG</v>
      </c>
    </row>
    <row r="45" spans="1:37" ht="15.5" x14ac:dyDescent="0.35">
      <c r="A45" s="8" t="s">
        <v>85</v>
      </c>
      <c r="B45" s="134">
        <v>2</v>
      </c>
      <c r="C45" s="134">
        <v>2</v>
      </c>
      <c r="D45" s="134">
        <v>2</v>
      </c>
      <c r="E45" s="134">
        <v>3</v>
      </c>
      <c r="F45" s="134">
        <v>2</v>
      </c>
      <c r="G45" s="134">
        <v>2</v>
      </c>
      <c r="H45" s="134">
        <v>3</v>
      </c>
      <c r="I45" s="49">
        <v>3</v>
      </c>
      <c r="J45" s="50">
        <v>2</v>
      </c>
      <c r="K45" s="50">
        <v>2</v>
      </c>
      <c r="L45" s="50">
        <v>2</v>
      </c>
      <c r="M45" s="50">
        <v>1</v>
      </c>
      <c r="N45" s="50">
        <v>2</v>
      </c>
      <c r="O45" s="51">
        <v>3</v>
      </c>
      <c r="P45" s="70">
        <v>2</v>
      </c>
      <c r="Q45" s="48">
        <v>2.7560829042092325</v>
      </c>
      <c r="R45" s="48">
        <v>2.4649048728636389</v>
      </c>
      <c r="S45" s="48">
        <v>2.7560829042092325</v>
      </c>
      <c r="T45" s="48">
        <v>2.6312724261194753</v>
      </c>
      <c r="U45" s="48">
        <v>2.7549833193248681</v>
      </c>
      <c r="V45" s="48">
        <v>3.6556791152384465</v>
      </c>
      <c r="W45" s="38">
        <f t="shared" si="4"/>
        <v>19.019005541964894</v>
      </c>
      <c r="X45" s="24" t="str">
        <f t="shared" si="5"/>
        <v>SEDANG</v>
      </c>
      <c r="Y45" s="70">
        <v>3.5992116302529968</v>
      </c>
      <c r="Z45" s="48">
        <v>2.4899958918927663</v>
      </c>
      <c r="AA45" s="48">
        <v>2.3691365000949927</v>
      </c>
      <c r="AB45" s="48">
        <v>2.2643482144545102</v>
      </c>
      <c r="AC45" s="48">
        <v>0.99999999999999978</v>
      </c>
      <c r="AD45" s="48">
        <v>2.8401158976273568</v>
      </c>
      <c r="AE45" s="48">
        <v>3.6556791152384465</v>
      </c>
      <c r="AF45" s="34">
        <f t="shared" si="6"/>
        <v>18.218487249561068</v>
      </c>
      <c r="AG45" s="43" t="str">
        <f t="shared" si="7"/>
        <v>SEDANG</v>
      </c>
    </row>
    <row r="46" spans="1:37" ht="15.5" x14ac:dyDescent="0.35">
      <c r="A46" s="8" t="s">
        <v>86</v>
      </c>
      <c r="B46" s="134">
        <v>2</v>
      </c>
      <c r="C46" s="134">
        <v>2</v>
      </c>
      <c r="D46" s="134">
        <v>1</v>
      </c>
      <c r="E46" s="134">
        <v>2</v>
      </c>
      <c r="F46" s="134">
        <v>1</v>
      </c>
      <c r="G46" s="134">
        <v>1</v>
      </c>
      <c r="H46" s="134">
        <v>3</v>
      </c>
      <c r="I46" s="49">
        <v>2</v>
      </c>
      <c r="J46" s="50">
        <v>1</v>
      </c>
      <c r="K46" s="50">
        <v>1</v>
      </c>
      <c r="L46" s="50">
        <v>2</v>
      </c>
      <c r="M46" s="50">
        <v>1</v>
      </c>
      <c r="N46" s="50">
        <v>1</v>
      </c>
      <c r="O46" s="51">
        <v>2</v>
      </c>
      <c r="P46" s="70">
        <v>2</v>
      </c>
      <c r="Q46" s="48">
        <v>1</v>
      </c>
      <c r="R46" s="48">
        <v>1</v>
      </c>
      <c r="S46" s="48">
        <v>1</v>
      </c>
      <c r="T46" s="48">
        <v>0.99999999999999978</v>
      </c>
      <c r="U46" s="48">
        <v>1.0000000000000002</v>
      </c>
      <c r="V46" s="48">
        <v>2</v>
      </c>
      <c r="W46" s="38">
        <f t="shared" si="4"/>
        <v>9</v>
      </c>
      <c r="X46" s="24" t="str">
        <f t="shared" si="5"/>
        <v>RENDAH</v>
      </c>
      <c r="Y46" s="70">
        <v>2</v>
      </c>
      <c r="Z46" s="48">
        <v>0.99999999999999978</v>
      </c>
      <c r="AA46" s="48">
        <v>1</v>
      </c>
      <c r="AB46" s="48">
        <v>2.2643482144545102</v>
      </c>
      <c r="AC46" s="48">
        <v>0.99999999999999978</v>
      </c>
      <c r="AD46" s="48">
        <v>1.0000000000000002</v>
      </c>
      <c r="AE46" s="48">
        <v>2</v>
      </c>
      <c r="AF46" s="34">
        <f t="shared" si="6"/>
        <v>10.264348214454511</v>
      </c>
      <c r="AG46" s="43" t="str">
        <f t="shared" si="7"/>
        <v>RENDAH</v>
      </c>
    </row>
    <row r="47" spans="1:37" ht="15.5" x14ac:dyDescent="0.35">
      <c r="A47" s="8" t="s">
        <v>87</v>
      </c>
      <c r="B47" s="134">
        <v>2</v>
      </c>
      <c r="C47" s="134">
        <v>2</v>
      </c>
      <c r="D47" s="134">
        <v>1</v>
      </c>
      <c r="E47" s="134">
        <v>1</v>
      </c>
      <c r="F47" s="134">
        <v>2</v>
      </c>
      <c r="G47" s="134">
        <v>2</v>
      </c>
      <c r="H47" s="134">
        <v>3</v>
      </c>
      <c r="I47" s="49">
        <v>2</v>
      </c>
      <c r="J47" s="50">
        <v>1</v>
      </c>
      <c r="K47" s="50">
        <v>1</v>
      </c>
      <c r="L47" s="50">
        <v>1</v>
      </c>
      <c r="M47" s="50">
        <v>2</v>
      </c>
      <c r="N47" s="50">
        <v>2</v>
      </c>
      <c r="O47" s="51">
        <v>2</v>
      </c>
      <c r="P47" s="70">
        <v>2</v>
      </c>
      <c r="Q47" s="48">
        <v>2.7560829042092325</v>
      </c>
      <c r="R47" s="48">
        <v>1</v>
      </c>
      <c r="S47" s="48">
        <v>2.7560829042092325</v>
      </c>
      <c r="T47" s="48">
        <v>2.6312724261194753</v>
      </c>
      <c r="U47" s="48">
        <v>2.7549833193248681</v>
      </c>
      <c r="V47" s="48">
        <v>3.6556791152384465</v>
      </c>
      <c r="W47" s="38">
        <f t="shared" si="4"/>
        <v>17.554100669101256</v>
      </c>
      <c r="X47" s="24" t="str">
        <f t="shared" si="5"/>
        <v>SEDANG</v>
      </c>
      <c r="Y47" s="70">
        <v>2</v>
      </c>
      <c r="Z47" s="48">
        <v>0.99999999999999978</v>
      </c>
      <c r="AA47" s="48">
        <v>1</v>
      </c>
      <c r="AB47" s="48">
        <v>1</v>
      </c>
      <c r="AC47" s="48">
        <v>2.7169207536224369</v>
      </c>
      <c r="AD47" s="48">
        <v>2.8401158976273568</v>
      </c>
      <c r="AE47" s="48">
        <v>2</v>
      </c>
      <c r="AF47" s="34">
        <f t="shared" si="6"/>
        <v>12.557036651249794</v>
      </c>
      <c r="AG47" s="43" t="str">
        <f t="shared" si="7"/>
        <v>RENDAH</v>
      </c>
    </row>
    <row r="48" spans="1:37" ht="15.5" x14ac:dyDescent="0.35">
      <c r="A48" s="8" t="s">
        <v>88</v>
      </c>
      <c r="B48" s="134">
        <v>3</v>
      </c>
      <c r="C48" s="134">
        <v>2</v>
      </c>
      <c r="D48" s="134">
        <v>2</v>
      </c>
      <c r="E48" s="134">
        <v>2</v>
      </c>
      <c r="F48" s="134">
        <v>2</v>
      </c>
      <c r="G48" s="134">
        <v>2</v>
      </c>
      <c r="H48" s="134">
        <v>3</v>
      </c>
      <c r="I48" s="49">
        <v>3</v>
      </c>
      <c r="J48" s="50">
        <v>1</v>
      </c>
      <c r="K48" s="50">
        <v>2</v>
      </c>
      <c r="L48" s="50">
        <v>1</v>
      </c>
      <c r="M48" s="50">
        <v>2</v>
      </c>
      <c r="N48" s="50">
        <v>2</v>
      </c>
      <c r="O48" s="51">
        <v>2</v>
      </c>
      <c r="P48" s="70">
        <v>3.6281274918644639</v>
      </c>
      <c r="Q48" s="48">
        <v>4.333819098243854</v>
      </c>
      <c r="R48" s="48">
        <v>2.4649048728636389</v>
      </c>
      <c r="S48" s="48">
        <v>4.333819098243854</v>
      </c>
      <c r="T48" s="48">
        <v>4.3093751543494161</v>
      </c>
      <c r="U48" s="48">
        <v>2.7549833193248681</v>
      </c>
      <c r="V48" s="48">
        <v>3.6556791152384465</v>
      </c>
      <c r="W48" s="38">
        <f t="shared" si="4"/>
        <v>25.480708150128542</v>
      </c>
      <c r="X48" s="24" t="str">
        <f t="shared" si="5"/>
        <v>TINGGI</v>
      </c>
      <c r="Y48" s="70">
        <v>3.5992116302529968</v>
      </c>
      <c r="Z48" s="48">
        <v>0.99999999999999978</v>
      </c>
      <c r="AA48" s="48">
        <v>2.3691365000949927</v>
      </c>
      <c r="AB48" s="48">
        <v>1</v>
      </c>
      <c r="AC48" s="48">
        <v>2.7169207536224369</v>
      </c>
      <c r="AD48" s="48">
        <v>2.8401158976273568</v>
      </c>
      <c r="AE48" s="48">
        <v>2</v>
      </c>
      <c r="AF48" s="34">
        <f t="shared" si="6"/>
        <v>15.525384781597783</v>
      </c>
      <c r="AG48" s="43" t="str">
        <f t="shared" si="7"/>
        <v>SEDANG</v>
      </c>
    </row>
    <row r="49" spans="1:33" ht="15.5" x14ac:dyDescent="0.35">
      <c r="A49" s="9" t="s">
        <v>89</v>
      </c>
      <c r="B49" s="133">
        <v>2</v>
      </c>
      <c r="C49" s="133">
        <v>2</v>
      </c>
      <c r="D49" s="133">
        <v>1</v>
      </c>
      <c r="E49" s="133">
        <v>2</v>
      </c>
      <c r="F49" s="133">
        <v>2</v>
      </c>
      <c r="G49" s="133">
        <v>1</v>
      </c>
      <c r="H49" s="133">
        <v>3</v>
      </c>
      <c r="I49" s="74">
        <v>2</v>
      </c>
      <c r="J49" s="30">
        <v>2</v>
      </c>
      <c r="K49" s="30">
        <v>1</v>
      </c>
      <c r="L49" s="30">
        <v>2</v>
      </c>
      <c r="M49" s="30">
        <v>1</v>
      </c>
      <c r="N49" s="30">
        <v>1</v>
      </c>
      <c r="O49" s="31">
        <v>2</v>
      </c>
      <c r="P49" s="71">
        <v>2</v>
      </c>
      <c r="Q49" s="72">
        <v>2.7560829042092325</v>
      </c>
      <c r="R49" s="72">
        <v>1</v>
      </c>
      <c r="S49" s="72">
        <v>2.7560829042092325</v>
      </c>
      <c r="T49" s="72">
        <v>0.99999999999999978</v>
      </c>
      <c r="U49" s="72">
        <v>1.0000000000000002</v>
      </c>
      <c r="V49" s="72">
        <v>2</v>
      </c>
      <c r="W49" s="39">
        <f t="shared" si="4"/>
        <v>12.512165808418466</v>
      </c>
      <c r="X49" s="22" t="str">
        <f t="shared" si="5"/>
        <v>RENDAH</v>
      </c>
      <c r="Y49" s="71">
        <v>2</v>
      </c>
      <c r="Z49" s="72">
        <v>2.4899958918927663</v>
      </c>
      <c r="AA49" s="72">
        <v>1</v>
      </c>
      <c r="AB49" s="72">
        <v>2.2643482144545102</v>
      </c>
      <c r="AC49" s="72">
        <v>0.99999999999999978</v>
      </c>
      <c r="AD49" s="72">
        <v>1.0000000000000002</v>
      </c>
      <c r="AE49" s="72">
        <v>2</v>
      </c>
      <c r="AF49" s="35">
        <f t="shared" si="6"/>
        <v>11.754344106347276</v>
      </c>
      <c r="AG49" s="33" t="str">
        <f t="shared" si="7"/>
        <v>RENDAH</v>
      </c>
    </row>
    <row r="50" spans="1:33" x14ac:dyDescent="0.35">
      <c r="AF50" s="7"/>
      <c r="AG50" s="7"/>
    </row>
  </sheetData>
  <mergeCells count="36">
    <mergeCell ref="AI28:AM28"/>
    <mergeCell ref="AJ29:AK29"/>
    <mergeCell ref="AJ30:AK30"/>
    <mergeCell ref="AJ31:AK31"/>
    <mergeCell ref="AL29:AM29"/>
    <mergeCell ref="AL30:AM30"/>
    <mergeCell ref="AL31:AM31"/>
    <mergeCell ref="AI23:AM23"/>
    <mergeCell ref="AJ24:AK24"/>
    <mergeCell ref="AL24:AM24"/>
    <mergeCell ref="AJ25:AK25"/>
    <mergeCell ref="AJ26:AK26"/>
    <mergeCell ref="AL25:AM25"/>
    <mergeCell ref="AL26:AM26"/>
    <mergeCell ref="AJ19:AK19"/>
    <mergeCell ref="AJ20:AK20"/>
    <mergeCell ref="AJ21:AK21"/>
    <mergeCell ref="AL19:AM19"/>
    <mergeCell ref="AL20:AM20"/>
    <mergeCell ref="AL21:AM21"/>
    <mergeCell ref="A2:P2"/>
    <mergeCell ref="A4:A5"/>
    <mergeCell ref="A28:A29"/>
    <mergeCell ref="AI4:AN4"/>
    <mergeCell ref="AI13:AM13"/>
    <mergeCell ref="AJ14:AK14"/>
    <mergeCell ref="AL14:AM14"/>
    <mergeCell ref="B4:H4"/>
    <mergeCell ref="I4:O4"/>
    <mergeCell ref="B28:H28"/>
    <mergeCell ref="I28:O28"/>
    <mergeCell ref="AJ16:AK16"/>
    <mergeCell ref="AJ15:AK15"/>
    <mergeCell ref="AL15:AM15"/>
    <mergeCell ref="AL16:AM16"/>
    <mergeCell ref="AI18:AM18"/>
  </mergeCells>
  <phoneticPr fontId="10" type="noConversion"/>
  <pageMargins left="0.78740157480314965" right="0.78740157480314965" top="0.78740157480314965" bottom="0.78740157480314965" header="0.31496062992125984" footer="0.31496062992125984"/>
  <pageSetup paperSize="9" scale="9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F746-EDF5-4B45-B17C-BF6143FF6DD8}">
  <dimension ref="A1:H72"/>
  <sheetViews>
    <sheetView topLeftCell="A64" zoomScale="55" zoomScaleNormal="55" workbookViewId="0">
      <selection activeCell="L38" sqref="L38:Q51"/>
    </sheetView>
  </sheetViews>
  <sheetFormatPr defaultRowHeight="14.5" x14ac:dyDescent="0.35"/>
  <cols>
    <col min="1" max="1" width="8.1796875" customWidth="1"/>
    <col min="2" max="2" width="10.81640625" customWidth="1"/>
    <col min="5" max="5" width="9.7265625" customWidth="1"/>
    <col min="6" max="6" width="10.1796875" customWidth="1"/>
    <col min="7" max="7" width="12.26953125" customWidth="1"/>
    <col min="8" max="8" width="14.1796875" customWidth="1"/>
  </cols>
  <sheetData>
    <row r="1" spans="1:8" ht="15.5" x14ac:dyDescent="0.35">
      <c r="A1" s="161" t="s">
        <v>120</v>
      </c>
      <c r="B1" s="161"/>
      <c r="C1" s="161"/>
      <c r="D1" s="161"/>
      <c r="E1" s="161"/>
      <c r="F1" s="161"/>
      <c r="G1" s="161"/>
      <c r="H1" s="161"/>
    </row>
    <row r="2" spans="1:8" ht="15.5" x14ac:dyDescent="0.35">
      <c r="A2" s="162"/>
      <c r="B2" s="162"/>
      <c r="C2" s="162"/>
      <c r="D2" s="162"/>
      <c r="E2" s="162"/>
      <c r="F2" s="162"/>
      <c r="G2" s="162"/>
      <c r="H2" s="162"/>
    </row>
    <row r="3" spans="1:8" ht="22" customHeight="1" x14ac:dyDescent="0.35">
      <c r="A3" s="163" t="s">
        <v>121</v>
      </c>
      <c r="B3" s="163" t="s">
        <v>122</v>
      </c>
      <c r="C3" s="164" t="s">
        <v>123</v>
      </c>
      <c r="D3" s="164"/>
      <c r="E3" s="164" t="s">
        <v>124</v>
      </c>
      <c r="F3" s="164"/>
      <c r="G3" s="163" t="s">
        <v>125</v>
      </c>
      <c r="H3" s="163" t="s">
        <v>126</v>
      </c>
    </row>
    <row r="4" spans="1:8" ht="22" customHeight="1" x14ac:dyDescent="0.35">
      <c r="A4" s="163"/>
      <c r="B4" s="163"/>
      <c r="C4" s="165" t="s">
        <v>127</v>
      </c>
      <c r="D4" s="165" t="s">
        <v>128</v>
      </c>
      <c r="E4" s="165" t="s">
        <v>127</v>
      </c>
      <c r="F4" s="165" t="s">
        <v>128</v>
      </c>
      <c r="G4" s="163"/>
      <c r="H4" s="163"/>
    </row>
    <row r="5" spans="1:8" ht="22" customHeight="1" x14ac:dyDescent="0.35">
      <c r="A5" s="1">
        <v>1</v>
      </c>
      <c r="B5" s="1" t="s">
        <v>0</v>
      </c>
      <c r="C5" s="1">
        <v>5</v>
      </c>
      <c r="D5" s="1">
        <v>16</v>
      </c>
      <c r="E5" s="1">
        <f>C5/30*100</f>
        <v>16.666666666666664</v>
      </c>
      <c r="F5" s="1">
        <f>D5/30*100</f>
        <v>53.333333333333336</v>
      </c>
      <c r="G5" s="1">
        <f>(F5-E5)/(100-E5)</f>
        <v>0.44</v>
      </c>
      <c r="H5" s="2" t="str">
        <f>IF(G5&gt;=0.7,"TINGGI",IF(G5&gt;=0.3,"SEDANG",IF(G5&gt;0,"RENDAH",IF(G5=0,"TIDAK TERJADI PENINGKATAN","TERJADI PENURUNAN"))))</f>
        <v>SEDANG</v>
      </c>
    </row>
    <row r="6" spans="1:8" ht="22" customHeight="1" x14ac:dyDescent="0.35">
      <c r="A6" s="1">
        <v>2</v>
      </c>
      <c r="B6" s="1" t="s">
        <v>1</v>
      </c>
      <c r="C6" s="1">
        <v>2</v>
      </c>
      <c r="D6" s="1">
        <v>24</v>
      </c>
      <c r="E6" s="1">
        <f t="shared" ref="E6:F19" si="0">C6/30*100</f>
        <v>6.666666666666667</v>
      </c>
      <c r="F6" s="1">
        <f t="shared" si="0"/>
        <v>80</v>
      </c>
      <c r="G6" s="1">
        <f t="shared" ref="G6:G19" si="1">(F6-E6)/(100-E6)</f>
        <v>0.7857142857142857</v>
      </c>
      <c r="H6" s="2" t="str">
        <f t="shared" ref="H6:H19" si="2">IF(G6&gt;=0.7,"TINGGI",IF(G6&gt;=0.3,"SEDANG",IF(G6&gt;0,"RENDAH",IF(G6=0,"TIDAK TERJADI PENINGKATAN","TERJADI PENURUNAN"))))</f>
        <v>TINGGI</v>
      </c>
    </row>
    <row r="7" spans="1:8" ht="22" customHeight="1" x14ac:dyDescent="0.35">
      <c r="A7" s="1">
        <v>3</v>
      </c>
      <c r="B7" s="2" t="s">
        <v>2</v>
      </c>
      <c r="C7" s="2">
        <v>1</v>
      </c>
      <c r="D7" s="2">
        <v>22</v>
      </c>
      <c r="E7" s="2">
        <f t="shared" si="0"/>
        <v>3.3333333333333335</v>
      </c>
      <c r="F7" s="2">
        <f t="shared" si="0"/>
        <v>73.333333333333329</v>
      </c>
      <c r="G7" s="2">
        <f t="shared" si="1"/>
        <v>0.72413793103448276</v>
      </c>
      <c r="H7" s="2" t="str">
        <f t="shared" si="2"/>
        <v>TINGGI</v>
      </c>
    </row>
    <row r="8" spans="1:8" ht="22" customHeight="1" x14ac:dyDescent="0.35">
      <c r="A8" s="1">
        <v>4</v>
      </c>
      <c r="B8" s="2" t="s">
        <v>3</v>
      </c>
      <c r="C8" s="2">
        <v>4</v>
      </c>
      <c r="D8" s="2">
        <v>25</v>
      </c>
      <c r="E8" s="2">
        <f t="shared" si="0"/>
        <v>13.333333333333334</v>
      </c>
      <c r="F8" s="2">
        <f t="shared" si="0"/>
        <v>83.333333333333343</v>
      </c>
      <c r="G8" s="2">
        <f t="shared" si="1"/>
        <v>0.80769230769230782</v>
      </c>
      <c r="H8" s="2" t="str">
        <f t="shared" si="2"/>
        <v>TINGGI</v>
      </c>
    </row>
    <row r="9" spans="1:8" ht="22" customHeight="1" x14ac:dyDescent="0.35">
      <c r="A9" s="1">
        <v>5</v>
      </c>
      <c r="B9" s="2" t="s">
        <v>4</v>
      </c>
      <c r="C9" s="2">
        <v>6</v>
      </c>
      <c r="D9" s="2">
        <v>11</v>
      </c>
      <c r="E9" s="2">
        <f t="shared" si="0"/>
        <v>20</v>
      </c>
      <c r="F9" s="2">
        <f t="shared" si="0"/>
        <v>36.666666666666664</v>
      </c>
      <c r="G9" s="2">
        <f t="shared" si="1"/>
        <v>0.20833333333333331</v>
      </c>
      <c r="H9" s="2" t="str">
        <f t="shared" si="2"/>
        <v>RENDAH</v>
      </c>
    </row>
    <row r="10" spans="1:8" ht="22" customHeight="1" x14ac:dyDescent="0.35">
      <c r="A10" s="1">
        <v>6</v>
      </c>
      <c r="B10" s="2" t="s">
        <v>5</v>
      </c>
      <c r="C10" s="2">
        <v>0</v>
      </c>
      <c r="D10" s="2">
        <v>20</v>
      </c>
      <c r="E10" s="2">
        <f t="shared" si="0"/>
        <v>0</v>
      </c>
      <c r="F10" s="2">
        <f t="shared" si="0"/>
        <v>66.666666666666657</v>
      </c>
      <c r="G10" s="2">
        <f t="shared" si="1"/>
        <v>0.66666666666666652</v>
      </c>
      <c r="H10" s="2" t="str">
        <f t="shared" si="2"/>
        <v>SEDANG</v>
      </c>
    </row>
    <row r="11" spans="1:8" ht="22" customHeight="1" x14ac:dyDescent="0.35">
      <c r="A11" s="1">
        <v>7</v>
      </c>
      <c r="B11" s="1" t="s">
        <v>6</v>
      </c>
      <c r="C11" s="1">
        <v>0</v>
      </c>
      <c r="D11" s="1">
        <v>23</v>
      </c>
      <c r="E11" s="1">
        <f t="shared" si="0"/>
        <v>0</v>
      </c>
      <c r="F11" s="1">
        <f t="shared" si="0"/>
        <v>76.666666666666671</v>
      </c>
      <c r="G11" s="1">
        <f t="shared" si="1"/>
        <v>0.76666666666666672</v>
      </c>
      <c r="H11" s="2" t="str">
        <f t="shared" si="2"/>
        <v>TINGGI</v>
      </c>
    </row>
    <row r="12" spans="1:8" ht="22" customHeight="1" x14ac:dyDescent="0.35">
      <c r="A12" s="1">
        <v>8</v>
      </c>
      <c r="B12" s="1" t="s">
        <v>7</v>
      </c>
      <c r="C12" s="1">
        <v>2</v>
      </c>
      <c r="D12" s="1">
        <v>15</v>
      </c>
      <c r="E12" s="1">
        <f t="shared" si="0"/>
        <v>6.666666666666667</v>
      </c>
      <c r="F12" s="1">
        <f t="shared" si="0"/>
        <v>50</v>
      </c>
      <c r="G12" s="1">
        <f t="shared" si="1"/>
        <v>0.46428571428571436</v>
      </c>
      <c r="H12" s="2" t="str">
        <f t="shared" si="2"/>
        <v>SEDANG</v>
      </c>
    </row>
    <row r="13" spans="1:8" ht="22" customHeight="1" x14ac:dyDescent="0.35">
      <c r="A13" s="1">
        <v>9</v>
      </c>
      <c r="B13" s="1" t="s">
        <v>8</v>
      </c>
      <c r="C13" s="1">
        <v>1</v>
      </c>
      <c r="D13" s="1">
        <v>12</v>
      </c>
      <c r="E13" s="1">
        <f t="shared" si="0"/>
        <v>3.3333333333333335</v>
      </c>
      <c r="F13" s="1">
        <f t="shared" si="0"/>
        <v>40</v>
      </c>
      <c r="G13" s="1">
        <f t="shared" si="1"/>
        <v>0.37931034482758619</v>
      </c>
      <c r="H13" s="2" t="str">
        <f t="shared" si="2"/>
        <v>SEDANG</v>
      </c>
    </row>
    <row r="14" spans="1:8" ht="22" customHeight="1" x14ac:dyDescent="0.35">
      <c r="A14" s="1">
        <v>10</v>
      </c>
      <c r="B14" s="1" t="s">
        <v>9</v>
      </c>
      <c r="C14" s="1">
        <v>1</v>
      </c>
      <c r="D14" s="1">
        <v>23</v>
      </c>
      <c r="E14" s="1">
        <f t="shared" si="0"/>
        <v>3.3333333333333335</v>
      </c>
      <c r="F14" s="1">
        <f t="shared" si="0"/>
        <v>76.666666666666671</v>
      </c>
      <c r="G14" s="1">
        <f t="shared" si="1"/>
        <v>0.75862068965517249</v>
      </c>
      <c r="H14" s="2" t="str">
        <f t="shared" si="2"/>
        <v>TINGGI</v>
      </c>
    </row>
    <row r="15" spans="1:8" ht="22" customHeight="1" x14ac:dyDescent="0.35">
      <c r="A15" s="1">
        <v>11</v>
      </c>
      <c r="B15" s="1" t="s">
        <v>10</v>
      </c>
      <c r="C15" s="1">
        <v>1</v>
      </c>
      <c r="D15" s="1">
        <v>17</v>
      </c>
      <c r="E15" s="1">
        <f t="shared" si="0"/>
        <v>3.3333333333333335</v>
      </c>
      <c r="F15" s="1">
        <f t="shared" si="0"/>
        <v>56.666666666666664</v>
      </c>
      <c r="G15" s="1">
        <f t="shared" si="1"/>
        <v>0.55172413793103436</v>
      </c>
      <c r="H15" s="2" t="str">
        <f t="shared" si="2"/>
        <v>SEDANG</v>
      </c>
    </row>
    <row r="16" spans="1:8" ht="22" customHeight="1" x14ac:dyDescent="0.35">
      <c r="A16" s="1">
        <v>12</v>
      </c>
      <c r="B16" s="1" t="s">
        <v>11</v>
      </c>
      <c r="C16" s="1">
        <v>3</v>
      </c>
      <c r="D16" s="1">
        <v>23</v>
      </c>
      <c r="E16" s="1">
        <f t="shared" si="0"/>
        <v>10</v>
      </c>
      <c r="F16" s="1">
        <f t="shared" si="0"/>
        <v>76.666666666666671</v>
      </c>
      <c r="G16" s="1">
        <f t="shared" si="1"/>
        <v>0.74074074074074081</v>
      </c>
      <c r="H16" s="2" t="str">
        <f t="shared" si="2"/>
        <v>TINGGI</v>
      </c>
    </row>
    <row r="17" spans="1:8" ht="22" customHeight="1" x14ac:dyDescent="0.35">
      <c r="A17" s="1">
        <v>13</v>
      </c>
      <c r="B17" s="1" t="s">
        <v>12</v>
      </c>
      <c r="C17" s="1">
        <v>1</v>
      </c>
      <c r="D17" s="1">
        <v>16</v>
      </c>
      <c r="E17" s="1">
        <f t="shared" si="0"/>
        <v>3.3333333333333335</v>
      </c>
      <c r="F17" s="1">
        <f t="shared" si="0"/>
        <v>53.333333333333336</v>
      </c>
      <c r="G17" s="1">
        <f t="shared" si="1"/>
        <v>0.51724137931034475</v>
      </c>
      <c r="H17" s="2" t="str">
        <f t="shared" si="2"/>
        <v>SEDANG</v>
      </c>
    </row>
    <row r="18" spans="1:8" ht="22" customHeight="1" x14ac:dyDescent="0.35">
      <c r="A18" s="1">
        <v>14</v>
      </c>
      <c r="B18" s="1" t="s">
        <v>13</v>
      </c>
      <c r="C18" s="1">
        <v>4</v>
      </c>
      <c r="D18" s="1">
        <v>18</v>
      </c>
      <c r="E18" s="1">
        <f t="shared" si="0"/>
        <v>13.333333333333334</v>
      </c>
      <c r="F18" s="1">
        <f t="shared" si="0"/>
        <v>60</v>
      </c>
      <c r="G18" s="1">
        <f t="shared" si="1"/>
        <v>0.53846153846153844</v>
      </c>
      <c r="H18" s="2" t="str">
        <f t="shared" si="2"/>
        <v>SEDANG</v>
      </c>
    </row>
    <row r="19" spans="1:8" ht="22" customHeight="1" x14ac:dyDescent="0.35">
      <c r="A19" s="1">
        <v>15</v>
      </c>
      <c r="B19" s="1" t="s">
        <v>14</v>
      </c>
      <c r="C19" s="1">
        <v>1</v>
      </c>
      <c r="D19" s="1">
        <v>10</v>
      </c>
      <c r="E19" s="1">
        <f t="shared" si="0"/>
        <v>3.3333333333333335</v>
      </c>
      <c r="F19" s="1">
        <f t="shared" si="0"/>
        <v>33.333333333333329</v>
      </c>
      <c r="G19" s="1">
        <f t="shared" si="1"/>
        <v>0.31034482758620685</v>
      </c>
      <c r="H19" s="2" t="str">
        <f t="shared" si="2"/>
        <v>SEDANG</v>
      </c>
    </row>
    <row r="20" spans="1:8" ht="22" customHeight="1" x14ac:dyDescent="0.35">
      <c r="A20" s="166"/>
      <c r="B20" s="167"/>
      <c r="C20" s="1"/>
      <c r="D20" s="1"/>
      <c r="E20" s="167">
        <f>SUM(E5:E19)/15</f>
        <v>7.1111111111111098</v>
      </c>
      <c r="F20" s="168">
        <f>SUM(F5:F19)/15</f>
        <v>61.111111111111107</v>
      </c>
      <c r="G20" s="168">
        <f>SUM(G5:G19)/15</f>
        <v>0.57732937092707215</v>
      </c>
      <c r="H20" s="2"/>
    </row>
    <row r="22" spans="1:8" ht="15.5" x14ac:dyDescent="0.35">
      <c r="B22" s="169"/>
      <c r="C22" s="162"/>
      <c r="D22" s="162"/>
      <c r="E22" s="169" t="s">
        <v>129</v>
      </c>
    </row>
    <row r="23" spans="1:8" ht="15.5" x14ac:dyDescent="0.35">
      <c r="B23" s="169" t="s">
        <v>130</v>
      </c>
      <c r="C23" s="162"/>
      <c r="D23" s="162"/>
      <c r="E23" s="169">
        <f>6/15</f>
        <v>0.4</v>
      </c>
      <c r="G23" s="161" t="s">
        <v>131</v>
      </c>
      <c r="H23" s="161"/>
    </row>
    <row r="24" spans="1:8" ht="15.5" x14ac:dyDescent="0.35">
      <c r="B24" s="169" t="s">
        <v>132</v>
      </c>
      <c r="C24" s="162"/>
      <c r="D24" s="162"/>
      <c r="E24" s="169">
        <f>8/15</f>
        <v>0.53333333333333333</v>
      </c>
      <c r="G24" s="170">
        <f>G20</f>
        <v>0.57732937092707215</v>
      </c>
      <c r="H24" s="170"/>
    </row>
    <row r="25" spans="1:8" ht="15.5" x14ac:dyDescent="0.35">
      <c r="B25" s="169" t="s">
        <v>133</v>
      </c>
      <c r="C25" s="162"/>
      <c r="D25" s="162"/>
      <c r="E25" s="169">
        <f>1/15</f>
        <v>6.6666666666666666E-2</v>
      </c>
      <c r="G25" s="171" t="s">
        <v>134</v>
      </c>
      <c r="H25" s="171"/>
    </row>
    <row r="26" spans="1:8" ht="15.5" x14ac:dyDescent="0.35">
      <c r="B26" s="172"/>
      <c r="C26" s="162"/>
      <c r="D26" s="162"/>
      <c r="E26" s="172">
        <f>SUM(E23:E25)</f>
        <v>1</v>
      </c>
    </row>
    <row r="27" spans="1:8" ht="15.5" x14ac:dyDescent="0.35">
      <c r="B27" s="162"/>
      <c r="C27" s="162"/>
      <c r="D27" s="162"/>
      <c r="E27" s="162"/>
    </row>
    <row r="42" spans="1:8" ht="15.5" x14ac:dyDescent="0.35">
      <c r="A42" s="161" t="s">
        <v>135</v>
      </c>
      <c r="B42" s="161"/>
      <c r="C42" s="161"/>
      <c r="D42" s="161"/>
      <c r="E42" s="161"/>
      <c r="F42" s="161"/>
      <c r="G42" s="161"/>
      <c r="H42" s="161"/>
    </row>
    <row r="43" spans="1:8" ht="15.5" x14ac:dyDescent="0.35">
      <c r="A43" s="162"/>
      <c r="B43" s="162"/>
      <c r="C43" s="162"/>
      <c r="D43" s="162"/>
      <c r="E43" s="162"/>
      <c r="F43" s="162"/>
      <c r="G43" s="162"/>
      <c r="H43" s="162"/>
    </row>
    <row r="44" spans="1:8" ht="22" customHeight="1" x14ac:dyDescent="0.35">
      <c r="A44" s="163" t="s">
        <v>121</v>
      </c>
      <c r="B44" s="163" t="s">
        <v>122</v>
      </c>
      <c r="C44" s="173" t="s">
        <v>123</v>
      </c>
      <c r="D44" s="173"/>
      <c r="E44" s="173" t="s">
        <v>124</v>
      </c>
      <c r="F44" s="173"/>
      <c r="G44" s="163" t="s">
        <v>125</v>
      </c>
      <c r="H44" s="163" t="s">
        <v>126</v>
      </c>
    </row>
    <row r="45" spans="1:8" ht="22" customHeight="1" x14ac:dyDescent="0.35">
      <c r="A45" s="163"/>
      <c r="B45" s="163"/>
      <c r="C45" s="174" t="s">
        <v>127</v>
      </c>
      <c r="D45" s="174" t="s">
        <v>128</v>
      </c>
      <c r="E45" s="174" t="s">
        <v>127</v>
      </c>
      <c r="F45" s="174" t="s">
        <v>128</v>
      </c>
      <c r="G45" s="163"/>
      <c r="H45" s="163"/>
    </row>
    <row r="46" spans="1:8" ht="22" customHeight="1" x14ac:dyDescent="0.35">
      <c r="A46" s="1">
        <v>1</v>
      </c>
      <c r="B46" s="1" t="s">
        <v>1</v>
      </c>
      <c r="C46" s="1">
        <v>3</v>
      </c>
      <c r="D46" s="1">
        <v>17</v>
      </c>
      <c r="E46" s="1">
        <f>C46/30*100</f>
        <v>10</v>
      </c>
      <c r="F46" s="1">
        <f>D46/30*100</f>
        <v>56.666666666666664</v>
      </c>
      <c r="G46" s="1">
        <f>(F46-E46)/(100-E46)</f>
        <v>0.51851851851851849</v>
      </c>
      <c r="H46" s="2" t="str">
        <f>IF(G46&gt;=0.7,"TINGGI",IF(G46&gt;=0.3,"SEDANG",IF(G46&gt;0,"RENDAH",IF(G46=0,"TIDAK TERJADI PENINGKATAN","TERJADI PENURUNAN"))))</f>
        <v>SEDANG</v>
      </c>
    </row>
    <row r="47" spans="1:8" ht="22" customHeight="1" x14ac:dyDescent="0.35">
      <c r="A47" s="1">
        <v>2</v>
      </c>
      <c r="B47" s="1" t="s">
        <v>71</v>
      </c>
      <c r="C47" s="1">
        <v>3</v>
      </c>
      <c r="D47" s="1">
        <v>21</v>
      </c>
      <c r="E47" s="1">
        <f t="shared" ref="E47:F65" si="3">C47/30*100</f>
        <v>10</v>
      </c>
      <c r="F47" s="1">
        <f t="shared" si="3"/>
        <v>70</v>
      </c>
      <c r="G47" s="1">
        <f t="shared" ref="G47:G65" si="4">(F47-E47)/(100-E47)</f>
        <v>0.66666666666666663</v>
      </c>
      <c r="H47" s="2" t="str">
        <f t="shared" ref="H47:H65" si="5">IF(G47&gt;=0.7,"TINGGI",IF(G47&gt;=0.3,"SEDANG",IF(G47&gt;0,"RENDAH",IF(G47=0,"TIDAK TERJADI PENINGKATAN","TERJADI PENURUNAN"))))</f>
        <v>SEDANG</v>
      </c>
    </row>
    <row r="48" spans="1:8" ht="22" customHeight="1" x14ac:dyDescent="0.35">
      <c r="A48" s="1">
        <v>3</v>
      </c>
      <c r="B48" s="1" t="s">
        <v>72</v>
      </c>
      <c r="C48" s="1">
        <v>7</v>
      </c>
      <c r="D48" s="1">
        <v>24</v>
      </c>
      <c r="E48" s="1">
        <f t="shared" si="3"/>
        <v>23.333333333333332</v>
      </c>
      <c r="F48" s="1">
        <f t="shared" si="3"/>
        <v>80</v>
      </c>
      <c r="G48" s="1">
        <f t="shared" si="4"/>
        <v>0.73913043478260876</v>
      </c>
      <c r="H48" s="2" t="str">
        <f t="shared" si="5"/>
        <v>TINGGI</v>
      </c>
    </row>
    <row r="49" spans="1:8" ht="22" customHeight="1" x14ac:dyDescent="0.35">
      <c r="A49" s="1">
        <v>4</v>
      </c>
      <c r="B49" s="1" t="s">
        <v>73</v>
      </c>
      <c r="C49" s="1">
        <v>2</v>
      </c>
      <c r="D49" s="1">
        <v>15</v>
      </c>
      <c r="E49" s="1">
        <f t="shared" si="3"/>
        <v>6.666666666666667</v>
      </c>
      <c r="F49" s="1">
        <f t="shared" si="3"/>
        <v>50</v>
      </c>
      <c r="G49" s="1">
        <f t="shared" si="4"/>
        <v>0.46428571428571436</v>
      </c>
      <c r="H49" s="2" t="str">
        <f t="shared" si="5"/>
        <v>SEDANG</v>
      </c>
    </row>
    <row r="50" spans="1:8" ht="22" customHeight="1" x14ac:dyDescent="0.35">
      <c r="A50" s="1">
        <v>5</v>
      </c>
      <c r="B50" s="1" t="s">
        <v>74</v>
      </c>
      <c r="C50" s="1">
        <v>2</v>
      </c>
      <c r="D50" s="1">
        <v>23</v>
      </c>
      <c r="E50" s="1">
        <f t="shared" si="3"/>
        <v>6.666666666666667</v>
      </c>
      <c r="F50" s="1">
        <f t="shared" si="3"/>
        <v>76.666666666666671</v>
      </c>
      <c r="G50" s="1">
        <f t="shared" si="4"/>
        <v>0.75</v>
      </c>
      <c r="H50" s="2" t="str">
        <f t="shared" si="5"/>
        <v>TINGGI</v>
      </c>
    </row>
    <row r="51" spans="1:8" ht="22" customHeight="1" x14ac:dyDescent="0.35">
      <c r="A51" s="1">
        <v>6</v>
      </c>
      <c r="B51" s="1" t="s">
        <v>75</v>
      </c>
      <c r="C51" s="1">
        <v>3</v>
      </c>
      <c r="D51" s="1">
        <v>15</v>
      </c>
      <c r="E51" s="1">
        <f t="shared" si="3"/>
        <v>10</v>
      </c>
      <c r="F51" s="1">
        <f t="shared" si="3"/>
        <v>50</v>
      </c>
      <c r="G51" s="1">
        <f t="shared" si="4"/>
        <v>0.44444444444444442</v>
      </c>
      <c r="H51" s="2" t="str">
        <f t="shared" si="5"/>
        <v>SEDANG</v>
      </c>
    </row>
    <row r="52" spans="1:8" ht="22" customHeight="1" x14ac:dyDescent="0.35">
      <c r="A52" s="1">
        <v>7</v>
      </c>
      <c r="B52" s="1" t="s">
        <v>76</v>
      </c>
      <c r="C52" s="1">
        <v>1</v>
      </c>
      <c r="D52" s="1">
        <v>22</v>
      </c>
      <c r="E52" s="1">
        <f t="shared" si="3"/>
        <v>3.3333333333333335</v>
      </c>
      <c r="F52" s="1">
        <f t="shared" si="3"/>
        <v>73.333333333333329</v>
      </c>
      <c r="G52" s="1">
        <f t="shared" si="4"/>
        <v>0.72413793103448276</v>
      </c>
      <c r="H52" s="2" t="str">
        <f t="shared" si="5"/>
        <v>TINGGI</v>
      </c>
    </row>
    <row r="53" spans="1:8" ht="22" customHeight="1" x14ac:dyDescent="0.35">
      <c r="A53" s="1">
        <v>8</v>
      </c>
      <c r="B53" s="1" t="s">
        <v>77</v>
      </c>
      <c r="C53" s="1">
        <v>2</v>
      </c>
      <c r="D53" s="1">
        <v>17</v>
      </c>
      <c r="E53" s="1">
        <f t="shared" si="3"/>
        <v>6.666666666666667</v>
      </c>
      <c r="F53" s="1">
        <f t="shared" si="3"/>
        <v>56.666666666666664</v>
      </c>
      <c r="G53" s="1">
        <f t="shared" si="4"/>
        <v>0.5357142857142857</v>
      </c>
      <c r="H53" s="2" t="str">
        <f t="shared" si="5"/>
        <v>SEDANG</v>
      </c>
    </row>
    <row r="54" spans="1:8" ht="22" customHeight="1" x14ac:dyDescent="0.35">
      <c r="A54" s="1">
        <v>9</v>
      </c>
      <c r="B54" s="1" t="s">
        <v>78</v>
      </c>
      <c r="C54" s="1">
        <v>2</v>
      </c>
      <c r="D54" s="1">
        <v>16</v>
      </c>
      <c r="E54" s="1">
        <f t="shared" si="3"/>
        <v>6.666666666666667</v>
      </c>
      <c r="F54" s="1">
        <f t="shared" si="3"/>
        <v>53.333333333333336</v>
      </c>
      <c r="G54" s="1">
        <f t="shared" si="4"/>
        <v>0.50000000000000011</v>
      </c>
      <c r="H54" s="2" t="str">
        <f t="shared" si="5"/>
        <v>SEDANG</v>
      </c>
    </row>
    <row r="55" spans="1:8" ht="22" customHeight="1" x14ac:dyDescent="0.35">
      <c r="A55" s="1">
        <v>10</v>
      </c>
      <c r="B55" s="1" t="s">
        <v>79</v>
      </c>
      <c r="C55" s="1">
        <v>1</v>
      </c>
      <c r="D55" s="1">
        <v>19</v>
      </c>
      <c r="E55" s="1">
        <f t="shared" si="3"/>
        <v>3.3333333333333335</v>
      </c>
      <c r="F55" s="1">
        <f t="shared" si="3"/>
        <v>63.333333333333329</v>
      </c>
      <c r="G55" s="1">
        <f t="shared" si="4"/>
        <v>0.6206896551724137</v>
      </c>
      <c r="H55" s="2" t="str">
        <f t="shared" si="5"/>
        <v>SEDANG</v>
      </c>
    </row>
    <row r="56" spans="1:8" ht="22" customHeight="1" x14ac:dyDescent="0.35">
      <c r="A56" s="1">
        <v>11</v>
      </c>
      <c r="B56" s="1" t="s">
        <v>80</v>
      </c>
      <c r="C56" s="1">
        <v>1</v>
      </c>
      <c r="D56" s="1">
        <v>21</v>
      </c>
      <c r="E56" s="1">
        <f t="shared" si="3"/>
        <v>3.3333333333333335</v>
      </c>
      <c r="F56" s="1">
        <f t="shared" si="3"/>
        <v>70</v>
      </c>
      <c r="G56" s="1">
        <f t="shared" si="4"/>
        <v>0.68965517241379315</v>
      </c>
      <c r="H56" s="2" t="str">
        <f t="shared" si="5"/>
        <v>SEDANG</v>
      </c>
    </row>
    <row r="57" spans="1:8" ht="22" customHeight="1" x14ac:dyDescent="0.35">
      <c r="A57" s="1">
        <v>12</v>
      </c>
      <c r="B57" s="1" t="s">
        <v>81</v>
      </c>
      <c r="C57" s="1">
        <v>1</v>
      </c>
      <c r="D57" s="1">
        <v>16</v>
      </c>
      <c r="E57" s="1">
        <f t="shared" si="3"/>
        <v>3.3333333333333335</v>
      </c>
      <c r="F57" s="1">
        <f t="shared" si="3"/>
        <v>53.333333333333336</v>
      </c>
      <c r="G57" s="1">
        <f t="shared" si="4"/>
        <v>0.51724137931034475</v>
      </c>
      <c r="H57" s="2" t="str">
        <f t="shared" si="5"/>
        <v>SEDANG</v>
      </c>
    </row>
    <row r="58" spans="1:8" ht="22" customHeight="1" x14ac:dyDescent="0.35">
      <c r="A58" s="1">
        <v>13</v>
      </c>
      <c r="B58" s="1" t="s">
        <v>82</v>
      </c>
      <c r="C58" s="1">
        <v>2</v>
      </c>
      <c r="D58" s="1">
        <v>18</v>
      </c>
      <c r="E58" s="1">
        <f t="shared" si="3"/>
        <v>6.666666666666667</v>
      </c>
      <c r="F58" s="1">
        <f t="shared" si="3"/>
        <v>60</v>
      </c>
      <c r="G58" s="1">
        <f t="shared" si="4"/>
        <v>0.57142857142857151</v>
      </c>
      <c r="H58" s="2" t="str">
        <f t="shared" si="5"/>
        <v>SEDANG</v>
      </c>
    </row>
    <row r="59" spans="1:8" ht="22" customHeight="1" x14ac:dyDescent="0.35">
      <c r="A59" s="1">
        <v>14</v>
      </c>
      <c r="B59" s="1" t="s">
        <v>83</v>
      </c>
      <c r="C59" s="1">
        <v>1</v>
      </c>
      <c r="D59" s="1">
        <v>24</v>
      </c>
      <c r="E59" s="1">
        <f t="shared" si="3"/>
        <v>3.3333333333333335</v>
      </c>
      <c r="F59" s="1">
        <f t="shared" si="3"/>
        <v>80</v>
      </c>
      <c r="G59" s="1">
        <f t="shared" si="4"/>
        <v>0.7931034482758621</v>
      </c>
      <c r="H59" s="2" t="str">
        <f t="shared" si="5"/>
        <v>TINGGI</v>
      </c>
    </row>
    <row r="60" spans="1:8" ht="22" customHeight="1" x14ac:dyDescent="0.35">
      <c r="A60" s="1">
        <v>15</v>
      </c>
      <c r="B60" s="1" t="s">
        <v>84</v>
      </c>
      <c r="C60" s="1">
        <v>3</v>
      </c>
      <c r="D60" s="1">
        <v>18</v>
      </c>
      <c r="E60" s="1">
        <f t="shared" si="3"/>
        <v>10</v>
      </c>
      <c r="F60" s="1">
        <f t="shared" si="3"/>
        <v>60</v>
      </c>
      <c r="G60" s="1">
        <f t="shared" si="4"/>
        <v>0.55555555555555558</v>
      </c>
      <c r="H60" s="2" t="str">
        <f t="shared" si="5"/>
        <v>SEDANG</v>
      </c>
    </row>
    <row r="61" spans="1:8" ht="22" customHeight="1" x14ac:dyDescent="0.35">
      <c r="A61" s="1">
        <v>16</v>
      </c>
      <c r="B61" s="1" t="s">
        <v>85</v>
      </c>
      <c r="C61" s="1">
        <v>2</v>
      </c>
      <c r="D61" s="1">
        <v>22</v>
      </c>
      <c r="E61" s="1">
        <f t="shared" si="3"/>
        <v>6.666666666666667</v>
      </c>
      <c r="F61" s="1">
        <f t="shared" si="3"/>
        <v>73.333333333333329</v>
      </c>
      <c r="G61" s="1">
        <f t="shared" si="4"/>
        <v>0.71428571428571419</v>
      </c>
      <c r="H61" s="2" t="str">
        <f t="shared" si="5"/>
        <v>TINGGI</v>
      </c>
    </row>
    <row r="62" spans="1:8" ht="22" customHeight="1" x14ac:dyDescent="0.35">
      <c r="A62" s="1">
        <v>17</v>
      </c>
      <c r="B62" s="1" t="s">
        <v>86</v>
      </c>
      <c r="C62" s="1">
        <v>1</v>
      </c>
      <c r="D62" s="1">
        <v>15</v>
      </c>
      <c r="E62" s="1">
        <f t="shared" si="3"/>
        <v>3.3333333333333335</v>
      </c>
      <c r="F62" s="1">
        <f t="shared" si="3"/>
        <v>50</v>
      </c>
      <c r="G62" s="1">
        <f t="shared" si="4"/>
        <v>0.48275862068965514</v>
      </c>
      <c r="H62" s="2" t="str">
        <f>IF(G62&gt;=0.7,"TINGGI",IF(G62&gt;=0.3,"SEDANG",IF(G62&gt;0,"RENDAH",IF(G62=0,"TIDAK TERJADI PENINGKATAN","TERJADI PENURUNAN"))))</f>
        <v>SEDANG</v>
      </c>
    </row>
    <row r="63" spans="1:8" ht="22" customHeight="1" x14ac:dyDescent="0.35">
      <c r="A63" s="1">
        <v>18</v>
      </c>
      <c r="B63" s="1" t="s">
        <v>87</v>
      </c>
      <c r="C63" s="1">
        <v>1</v>
      </c>
      <c r="D63" s="1">
        <v>16</v>
      </c>
      <c r="E63" s="1">
        <f t="shared" si="3"/>
        <v>3.3333333333333335</v>
      </c>
      <c r="F63" s="1">
        <f t="shared" si="3"/>
        <v>53.333333333333336</v>
      </c>
      <c r="G63" s="1">
        <f t="shared" si="4"/>
        <v>0.51724137931034475</v>
      </c>
      <c r="H63" s="2" t="str">
        <f t="shared" si="5"/>
        <v>SEDANG</v>
      </c>
    </row>
    <row r="64" spans="1:8" ht="22" customHeight="1" x14ac:dyDescent="0.35">
      <c r="A64" s="1">
        <v>19</v>
      </c>
      <c r="B64" s="1" t="s">
        <v>88</v>
      </c>
      <c r="C64" s="1">
        <v>1</v>
      </c>
      <c r="D64" s="1">
        <v>17</v>
      </c>
      <c r="E64" s="1">
        <f t="shared" si="3"/>
        <v>3.3333333333333335</v>
      </c>
      <c r="F64" s="1">
        <f t="shared" si="3"/>
        <v>56.666666666666664</v>
      </c>
      <c r="G64" s="1">
        <f t="shared" si="4"/>
        <v>0.55172413793103436</v>
      </c>
      <c r="H64" s="2" t="str">
        <f t="shared" si="5"/>
        <v>SEDANG</v>
      </c>
    </row>
    <row r="65" spans="1:8" ht="22" customHeight="1" x14ac:dyDescent="0.35">
      <c r="A65" s="1">
        <v>20</v>
      </c>
      <c r="B65" s="1" t="s">
        <v>89</v>
      </c>
      <c r="C65" s="1">
        <v>2</v>
      </c>
      <c r="D65" s="1">
        <v>15</v>
      </c>
      <c r="E65" s="1">
        <f t="shared" si="3"/>
        <v>6.666666666666667</v>
      </c>
      <c r="F65" s="1">
        <f t="shared" si="3"/>
        <v>50</v>
      </c>
      <c r="G65" s="1">
        <f t="shared" si="4"/>
        <v>0.46428571428571436</v>
      </c>
      <c r="H65" s="2" t="str">
        <f t="shared" si="5"/>
        <v>SEDANG</v>
      </c>
    </row>
    <row r="66" spans="1:8" ht="22" customHeight="1" x14ac:dyDescent="0.35">
      <c r="A66" s="166"/>
      <c r="B66" s="1"/>
      <c r="C66" s="1"/>
      <c r="D66" s="1"/>
      <c r="E66" s="1">
        <f>SUM(E46:E65)/20</f>
        <v>6.8333333333333313</v>
      </c>
      <c r="F66" s="175">
        <f>SUM(F46:F65)/20</f>
        <v>61.833333333333336</v>
      </c>
      <c r="G66" s="175">
        <f>SUM(G45:G64)/20</f>
        <v>0.56782908149100042</v>
      </c>
      <c r="H66" s="2"/>
    </row>
    <row r="67" spans="1:8" ht="15.5" x14ac:dyDescent="0.35">
      <c r="A67" s="162"/>
      <c r="B67" s="162"/>
      <c r="C67" s="162"/>
      <c r="D67" s="162"/>
      <c r="E67" s="162"/>
      <c r="F67" s="162"/>
      <c r="G67" s="162"/>
      <c r="H67" s="162"/>
    </row>
    <row r="68" spans="1:8" ht="15.5" x14ac:dyDescent="0.35">
      <c r="B68" s="169"/>
      <c r="C68" s="162"/>
      <c r="D68" s="162"/>
      <c r="E68" s="169" t="s">
        <v>129</v>
      </c>
    </row>
    <row r="69" spans="1:8" ht="15.5" x14ac:dyDescent="0.35">
      <c r="B69" s="169" t="s">
        <v>130</v>
      </c>
      <c r="C69" s="162"/>
      <c r="D69" s="162"/>
      <c r="E69" s="172">
        <f>5/20</f>
        <v>0.25</v>
      </c>
      <c r="G69" s="161" t="s">
        <v>131</v>
      </c>
      <c r="H69" s="161"/>
    </row>
    <row r="70" spans="1:8" ht="15.5" x14ac:dyDescent="0.35">
      <c r="B70" s="169" t="s">
        <v>132</v>
      </c>
      <c r="C70" s="162"/>
      <c r="D70" s="162"/>
      <c r="E70" s="172">
        <f>15/20</f>
        <v>0.75</v>
      </c>
      <c r="G70" s="170">
        <f>G66</f>
        <v>0.56782908149100042</v>
      </c>
      <c r="H70" s="170"/>
    </row>
    <row r="71" spans="1:8" ht="15.5" x14ac:dyDescent="0.35">
      <c r="B71" s="169" t="s">
        <v>136</v>
      </c>
      <c r="C71" s="162"/>
      <c r="D71" s="162"/>
      <c r="E71" s="172">
        <v>0</v>
      </c>
      <c r="G71" s="171" t="s">
        <v>134</v>
      </c>
      <c r="H71" s="171"/>
    </row>
    <row r="72" spans="1:8" ht="15.5" x14ac:dyDescent="0.35">
      <c r="B72" s="172"/>
      <c r="C72" s="162"/>
      <c r="D72" s="162"/>
      <c r="E72" s="172">
        <f>SUM(E69:E71)</f>
        <v>1</v>
      </c>
    </row>
  </sheetData>
  <mergeCells count="16">
    <mergeCell ref="G69:H69"/>
    <mergeCell ref="G70:H70"/>
    <mergeCell ref="G71:H71"/>
    <mergeCell ref="G24:H24"/>
    <mergeCell ref="G25:H25"/>
    <mergeCell ref="A42:H42"/>
    <mergeCell ref="A44:A45"/>
    <mergeCell ref="B44:B45"/>
    <mergeCell ref="G44:G45"/>
    <mergeCell ref="H44:H45"/>
    <mergeCell ref="A1:H1"/>
    <mergeCell ref="A3:A4"/>
    <mergeCell ref="B3:B4"/>
    <mergeCell ref="G3:G4"/>
    <mergeCell ref="H3:H4"/>
    <mergeCell ref="G23:H23"/>
  </mergeCells>
  <pageMargins left="1.1811023622047245" right="1.1811023622047245" top="1.1811023622047245" bottom="1.1811023622047245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Observasi Pilot</vt:lpstr>
      <vt:lpstr>Observasi Teaching</vt:lpstr>
      <vt:lpstr>REKAP NGAIN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2025-04-28T06:38:17Z</dcterms:created>
  <dcterms:modified xsi:type="dcterms:W3CDTF">2025-05-01T14:31:02Z</dcterms:modified>
</cp:coreProperties>
</file>