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60" windowWidth="19155" windowHeight="7230" activeTab="3"/>
  </bookViews>
  <sheets>
    <sheet name="Observasi KBM" sheetId="1" r:id="rId1"/>
    <sheet name="Optimalisasi" sheetId="2" r:id="rId2"/>
    <sheet name="Rekapitulasi" sheetId="4" r:id="rId3"/>
    <sheet name="Aktivitas guru" sheetId="5" r:id="rId4"/>
    <sheet name="Grafik" sheetId="6" r:id="rId5"/>
    <sheet name="Nilai Ulangan harian" sheetId="3" r:id="rId6"/>
  </sheets>
  <calcPr calcId="124519"/>
</workbook>
</file>

<file path=xl/calcChain.xml><?xml version="1.0" encoding="utf-8"?>
<calcChain xmlns="http://schemas.openxmlformats.org/spreadsheetml/2006/main">
  <c r="K23" i="5"/>
  <c r="K22"/>
  <c r="K73"/>
  <c r="K72"/>
  <c r="L77"/>
  <c r="L76"/>
  <c r="J73"/>
  <c r="J72"/>
  <c r="S100" i="2"/>
  <c r="S99"/>
  <c r="M17" i="5"/>
  <c r="H79"/>
  <c r="G79"/>
  <c r="L69"/>
  <c r="G26"/>
  <c r="H26" s="1"/>
  <c r="F79"/>
  <c r="L68"/>
  <c r="E79"/>
  <c r="D79"/>
  <c r="C79"/>
  <c r="G76"/>
  <c r="H76" s="1"/>
  <c r="H78" s="1"/>
  <c r="C78"/>
  <c r="D78"/>
  <c r="E78"/>
  <c r="F78"/>
  <c r="G78"/>
  <c r="H66"/>
  <c r="H75"/>
  <c r="H74"/>
  <c r="H73"/>
  <c r="H71"/>
  <c r="H70"/>
  <c r="H69"/>
  <c r="H68"/>
  <c r="H65"/>
  <c r="H64"/>
  <c r="H63"/>
  <c r="H62"/>
  <c r="H59"/>
  <c r="H58"/>
  <c r="H57"/>
  <c r="G57"/>
  <c r="G58"/>
  <c r="G59"/>
  <c r="G62"/>
  <c r="G63"/>
  <c r="G64"/>
  <c r="G65"/>
  <c r="G66"/>
  <c r="G68"/>
  <c r="G69"/>
  <c r="G70"/>
  <c r="G71"/>
  <c r="G73"/>
  <c r="G74"/>
  <c r="G75"/>
  <c r="G15"/>
  <c r="H15" s="1"/>
  <c r="H25"/>
  <c r="H7"/>
  <c r="G7"/>
  <c r="G8"/>
  <c r="H8" s="1"/>
  <c r="G9"/>
  <c r="H9" s="1"/>
  <c r="G12"/>
  <c r="H12" s="1"/>
  <c r="G13"/>
  <c r="H13" s="1"/>
  <c r="G14"/>
  <c r="H14" s="1"/>
  <c r="G18"/>
  <c r="H18" s="1"/>
  <c r="G19"/>
  <c r="H19" s="1"/>
  <c r="G20"/>
  <c r="H20" s="1"/>
  <c r="G21"/>
  <c r="H21" s="1"/>
  <c r="G23"/>
  <c r="H23" s="1"/>
  <c r="G24"/>
  <c r="H24" s="1"/>
  <c r="G25"/>
  <c r="C28"/>
  <c r="C29" s="1"/>
  <c r="D28"/>
  <c r="D29" s="1"/>
  <c r="E28"/>
  <c r="E29" s="1"/>
  <c r="F28"/>
  <c r="F29" s="1"/>
  <c r="T83" i="2"/>
  <c r="T82"/>
  <c r="O33"/>
  <c r="O34" s="1"/>
  <c r="I34"/>
  <c r="I33"/>
  <c r="O150"/>
  <c r="O151" s="1"/>
  <c r="I151"/>
  <c r="I150"/>
  <c r="O111"/>
  <c r="O112" s="1"/>
  <c r="I112"/>
  <c r="I111"/>
  <c r="I73"/>
  <c r="I72"/>
  <c r="X76"/>
  <c r="W76"/>
  <c r="V76"/>
  <c r="U76"/>
  <c r="X94"/>
  <c r="W94"/>
  <c r="V94"/>
  <c r="U94"/>
  <c r="M73"/>
  <c r="L73"/>
  <c r="K73"/>
  <c r="J73"/>
  <c r="G73"/>
  <c r="F73"/>
  <c r="E73"/>
  <c r="D73"/>
  <c r="J33"/>
  <c r="K33"/>
  <c r="L33"/>
  <c r="M33"/>
  <c r="D33"/>
  <c r="E33"/>
  <c r="F33"/>
  <c r="G33"/>
  <c r="H28" i="5" l="1"/>
  <c r="H29" s="1"/>
  <c r="G28"/>
  <c r="G29" s="1"/>
  <c r="Y76" i="2"/>
  <c r="Z76" s="1"/>
  <c r="Y94"/>
  <c r="Z94" s="1"/>
  <c r="E32" i="3"/>
  <c r="D31"/>
  <c r="D32" s="1"/>
  <c r="E31"/>
  <c r="D24"/>
  <c r="D25" s="1"/>
  <c r="E24"/>
  <c r="E25" s="1"/>
  <c r="D12"/>
  <c r="D33" s="1"/>
  <c r="D34" s="1"/>
  <c r="E12"/>
  <c r="E33" s="1"/>
  <c r="E34" s="1"/>
  <c r="F30"/>
  <c r="F29"/>
  <c r="F28"/>
  <c r="F27"/>
  <c r="F26"/>
  <c r="F23"/>
  <c r="F22"/>
  <c r="F21"/>
  <c r="F20"/>
  <c r="F19"/>
  <c r="F18"/>
  <c r="F17"/>
  <c r="F16"/>
  <c r="F15"/>
  <c r="F14"/>
  <c r="F11"/>
  <c r="F10"/>
  <c r="F9"/>
  <c r="F8"/>
  <c r="F7"/>
  <c r="F12" s="1"/>
  <c r="F13" s="1"/>
  <c r="D13" l="1"/>
  <c r="E13"/>
  <c r="F31"/>
  <c r="F32" s="1"/>
  <c r="F24"/>
  <c r="F25" s="1"/>
  <c r="F33" s="1"/>
  <c r="O34" i="4"/>
  <c r="L34"/>
  <c r="I34"/>
  <c r="F34"/>
  <c r="O33"/>
  <c r="L33"/>
  <c r="I33"/>
  <c r="F33"/>
  <c r="O32"/>
  <c r="L32"/>
  <c r="I32"/>
  <c r="F32"/>
  <c r="O25"/>
  <c r="L25"/>
  <c r="I25"/>
  <c r="F25"/>
  <c r="O13"/>
  <c r="L13"/>
  <c r="F13"/>
  <c r="I13"/>
  <c r="O31"/>
  <c r="L31"/>
  <c r="I31"/>
  <c r="F31"/>
  <c r="O24"/>
  <c r="L24"/>
  <c r="I24"/>
  <c r="F24"/>
  <c r="O12"/>
  <c r="L12"/>
  <c r="I12"/>
  <c r="F12"/>
  <c r="O30"/>
  <c r="O29"/>
  <c r="O28"/>
  <c r="O27"/>
  <c r="O26"/>
  <c r="O23"/>
  <c r="O22"/>
  <c r="O21"/>
  <c r="O20"/>
  <c r="O19"/>
  <c r="O18"/>
  <c r="O17"/>
  <c r="O16"/>
  <c r="O15"/>
  <c r="O14"/>
  <c r="O11"/>
  <c r="O10"/>
  <c r="O9"/>
  <c r="O8"/>
  <c r="O7"/>
  <c r="L30"/>
  <c r="L29"/>
  <c r="L28"/>
  <c r="L27"/>
  <c r="L26"/>
  <c r="L23"/>
  <c r="L22"/>
  <c r="L21"/>
  <c r="L20"/>
  <c r="L19"/>
  <c r="L18"/>
  <c r="L17"/>
  <c r="L16"/>
  <c r="L15"/>
  <c r="L14"/>
  <c r="L11"/>
  <c r="L10"/>
  <c r="L9"/>
  <c r="L8"/>
  <c r="L7"/>
  <c r="I30"/>
  <c r="I29"/>
  <c r="I28"/>
  <c r="I27"/>
  <c r="I26"/>
  <c r="I23"/>
  <c r="I22"/>
  <c r="I21"/>
  <c r="I20"/>
  <c r="I19"/>
  <c r="I18"/>
  <c r="I17"/>
  <c r="I16"/>
  <c r="I15"/>
  <c r="I14"/>
  <c r="I11"/>
  <c r="I10"/>
  <c r="I9"/>
  <c r="I8"/>
  <c r="I7"/>
  <c r="F30"/>
  <c r="F29"/>
  <c r="F28"/>
  <c r="F27"/>
  <c r="F26"/>
  <c r="F23"/>
  <c r="F22"/>
  <c r="F21"/>
  <c r="F20"/>
  <c r="F19"/>
  <c r="F18"/>
  <c r="F17"/>
  <c r="F16"/>
  <c r="F15"/>
  <c r="F14"/>
  <c r="F11"/>
  <c r="F10"/>
  <c r="F9"/>
  <c r="F8"/>
  <c r="F7"/>
  <c r="P13" i="2"/>
  <c r="P12"/>
  <c r="P33"/>
  <c r="P24"/>
  <c r="P31"/>
  <c r="P32"/>
  <c r="P25"/>
  <c r="P30"/>
  <c r="P29"/>
  <c r="P28"/>
  <c r="P27"/>
  <c r="P26"/>
  <c r="P23"/>
  <c r="P22"/>
  <c r="P21"/>
  <c r="P20"/>
  <c r="P19"/>
  <c r="P18"/>
  <c r="P17"/>
  <c r="P16"/>
  <c r="P15"/>
  <c r="P14"/>
  <c r="P11"/>
  <c r="P10"/>
  <c r="P9"/>
  <c r="P8"/>
  <c r="P7"/>
  <c r="N147"/>
  <c r="O147" s="1"/>
  <c r="H147"/>
  <c r="I147" s="1"/>
  <c r="N146"/>
  <c r="O146" s="1"/>
  <c r="H146"/>
  <c r="I146" s="1"/>
  <c r="N145"/>
  <c r="O145" s="1"/>
  <c r="H145"/>
  <c r="I145" s="1"/>
  <c r="N144"/>
  <c r="O144" s="1"/>
  <c r="H144"/>
  <c r="I144" s="1"/>
  <c r="N143"/>
  <c r="O143" s="1"/>
  <c r="O148" s="1"/>
  <c r="O149" s="1"/>
  <c r="H143"/>
  <c r="I143" s="1"/>
  <c r="I148" s="1"/>
  <c r="I149" s="1"/>
  <c r="N140"/>
  <c r="O140" s="1"/>
  <c r="H140"/>
  <c r="I140" s="1"/>
  <c r="N139"/>
  <c r="O139" s="1"/>
  <c r="H139"/>
  <c r="I139" s="1"/>
  <c r="N138"/>
  <c r="O138" s="1"/>
  <c r="H138"/>
  <c r="I138" s="1"/>
  <c r="N137"/>
  <c r="O137" s="1"/>
  <c r="H137"/>
  <c r="I137" s="1"/>
  <c r="N136"/>
  <c r="O136" s="1"/>
  <c r="H136"/>
  <c r="I136" s="1"/>
  <c r="N135"/>
  <c r="O135" s="1"/>
  <c r="H135"/>
  <c r="I135" s="1"/>
  <c r="N134"/>
  <c r="O134" s="1"/>
  <c r="H134"/>
  <c r="I134" s="1"/>
  <c r="N133"/>
  <c r="O133" s="1"/>
  <c r="H133"/>
  <c r="I133" s="1"/>
  <c r="N132"/>
  <c r="O132" s="1"/>
  <c r="H132"/>
  <c r="I132" s="1"/>
  <c r="N131"/>
  <c r="O131" s="1"/>
  <c r="O141" s="1"/>
  <c r="O142" s="1"/>
  <c r="H131"/>
  <c r="I131" s="1"/>
  <c r="I141" s="1"/>
  <c r="I142" s="1"/>
  <c r="N128"/>
  <c r="O128" s="1"/>
  <c r="H128"/>
  <c r="I128" s="1"/>
  <c r="N127"/>
  <c r="O127" s="1"/>
  <c r="H127"/>
  <c r="I127" s="1"/>
  <c r="N126"/>
  <c r="O126" s="1"/>
  <c r="H126"/>
  <c r="I126" s="1"/>
  <c r="N125"/>
  <c r="O125" s="1"/>
  <c r="H125"/>
  <c r="I125" s="1"/>
  <c r="N124"/>
  <c r="O124" s="1"/>
  <c r="O129" s="1"/>
  <c r="O130" s="1"/>
  <c r="H124"/>
  <c r="I124" s="1"/>
  <c r="I129" s="1"/>
  <c r="I130" s="1"/>
  <c r="O108"/>
  <c r="N108"/>
  <c r="H108"/>
  <c r="I108" s="1"/>
  <c r="N107"/>
  <c r="O107" s="1"/>
  <c r="I107"/>
  <c r="H107"/>
  <c r="O106"/>
  <c r="N106"/>
  <c r="I106"/>
  <c r="H106"/>
  <c r="O105"/>
  <c r="N105"/>
  <c r="H105"/>
  <c r="I105" s="1"/>
  <c r="N104"/>
  <c r="O104" s="1"/>
  <c r="I104"/>
  <c r="H104"/>
  <c r="O101"/>
  <c r="N101"/>
  <c r="H101"/>
  <c r="I101" s="1"/>
  <c r="O100"/>
  <c r="N100"/>
  <c r="H100"/>
  <c r="I100" s="1"/>
  <c r="O99"/>
  <c r="N99"/>
  <c r="H99"/>
  <c r="I99" s="1"/>
  <c r="N98"/>
  <c r="O98" s="1"/>
  <c r="H98"/>
  <c r="I98" s="1"/>
  <c r="O97"/>
  <c r="N97"/>
  <c r="I97"/>
  <c r="H97"/>
  <c r="O96"/>
  <c r="N96"/>
  <c r="I96"/>
  <c r="H96"/>
  <c r="O95"/>
  <c r="N95"/>
  <c r="I95"/>
  <c r="H95"/>
  <c r="O94"/>
  <c r="N94"/>
  <c r="I94"/>
  <c r="H94"/>
  <c r="O93"/>
  <c r="N93"/>
  <c r="I93"/>
  <c r="H93"/>
  <c r="N92"/>
  <c r="O92" s="1"/>
  <c r="I92"/>
  <c r="H92"/>
  <c r="O89"/>
  <c r="N89"/>
  <c r="H89"/>
  <c r="I89" s="1"/>
  <c r="N88"/>
  <c r="O88" s="1"/>
  <c r="H88"/>
  <c r="I88" s="1"/>
  <c r="O87"/>
  <c r="N87"/>
  <c r="I87"/>
  <c r="H87"/>
  <c r="N86"/>
  <c r="O86" s="1"/>
  <c r="H86"/>
  <c r="I86" s="1"/>
  <c r="O85"/>
  <c r="N85"/>
  <c r="H85"/>
  <c r="I85" s="1"/>
  <c r="N69"/>
  <c r="O69" s="1"/>
  <c r="H69"/>
  <c r="I69" s="1"/>
  <c r="N68"/>
  <c r="O68" s="1"/>
  <c r="H68"/>
  <c r="I68" s="1"/>
  <c r="N67"/>
  <c r="O67" s="1"/>
  <c r="H67"/>
  <c r="I67" s="1"/>
  <c r="N66"/>
  <c r="O66" s="1"/>
  <c r="H66"/>
  <c r="I66" s="1"/>
  <c r="N65"/>
  <c r="O65" s="1"/>
  <c r="O70" s="1"/>
  <c r="O71" s="1"/>
  <c r="H65"/>
  <c r="I65" s="1"/>
  <c r="I70" s="1"/>
  <c r="I71" s="1"/>
  <c r="N62"/>
  <c r="O62" s="1"/>
  <c r="H62"/>
  <c r="I62" s="1"/>
  <c r="N61"/>
  <c r="O61" s="1"/>
  <c r="H61"/>
  <c r="I61" s="1"/>
  <c r="N60"/>
  <c r="O60" s="1"/>
  <c r="H60"/>
  <c r="I60" s="1"/>
  <c r="N59"/>
  <c r="O59" s="1"/>
  <c r="H59"/>
  <c r="I59" s="1"/>
  <c r="N58"/>
  <c r="O58" s="1"/>
  <c r="H58"/>
  <c r="I58" s="1"/>
  <c r="N57"/>
  <c r="O57" s="1"/>
  <c r="H57"/>
  <c r="I57" s="1"/>
  <c r="N56"/>
  <c r="O56" s="1"/>
  <c r="H56"/>
  <c r="I56" s="1"/>
  <c r="N55"/>
  <c r="O55" s="1"/>
  <c r="H55"/>
  <c r="I55" s="1"/>
  <c r="N54"/>
  <c r="O54" s="1"/>
  <c r="H54"/>
  <c r="I54" s="1"/>
  <c r="N53"/>
  <c r="O53" s="1"/>
  <c r="O63" s="1"/>
  <c r="O64" s="1"/>
  <c r="H53"/>
  <c r="I53" s="1"/>
  <c r="N50"/>
  <c r="O50" s="1"/>
  <c r="H50"/>
  <c r="I50" s="1"/>
  <c r="N49"/>
  <c r="O49" s="1"/>
  <c r="H49"/>
  <c r="I49" s="1"/>
  <c r="N48"/>
  <c r="O48" s="1"/>
  <c r="H48"/>
  <c r="I48" s="1"/>
  <c r="N47"/>
  <c r="O47" s="1"/>
  <c r="H47"/>
  <c r="I47" s="1"/>
  <c r="N46"/>
  <c r="O46" s="1"/>
  <c r="H46"/>
  <c r="I46" s="1"/>
  <c r="P34"/>
  <c r="N30"/>
  <c r="O30" s="1"/>
  <c r="H30"/>
  <c r="I30" s="1"/>
  <c r="N29"/>
  <c r="O29" s="1"/>
  <c r="H29"/>
  <c r="I29" s="1"/>
  <c r="N28"/>
  <c r="O28" s="1"/>
  <c r="H28"/>
  <c r="I28" s="1"/>
  <c r="N27"/>
  <c r="O27" s="1"/>
  <c r="H27"/>
  <c r="I27" s="1"/>
  <c r="N26"/>
  <c r="O26" s="1"/>
  <c r="H26"/>
  <c r="I26" s="1"/>
  <c r="N23"/>
  <c r="O23" s="1"/>
  <c r="H23"/>
  <c r="I23" s="1"/>
  <c r="N22"/>
  <c r="O22" s="1"/>
  <c r="H22"/>
  <c r="I22" s="1"/>
  <c r="N21"/>
  <c r="O21" s="1"/>
  <c r="H21"/>
  <c r="I21" s="1"/>
  <c r="N20"/>
  <c r="O20" s="1"/>
  <c r="H20"/>
  <c r="I20" s="1"/>
  <c r="N19"/>
  <c r="O19" s="1"/>
  <c r="H19"/>
  <c r="I19" s="1"/>
  <c r="N18"/>
  <c r="O18" s="1"/>
  <c r="H18"/>
  <c r="I18" s="1"/>
  <c r="N17"/>
  <c r="O17" s="1"/>
  <c r="H17"/>
  <c r="I17" s="1"/>
  <c r="N16"/>
  <c r="O16" s="1"/>
  <c r="H16"/>
  <c r="I16" s="1"/>
  <c r="N15"/>
  <c r="O15" s="1"/>
  <c r="H15"/>
  <c r="I15" s="1"/>
  <c r="N14"/>
  <c r="O14" s="1"/>
  <c r="H14"/>
  <c r="I14" s="1"/>
  <c r="N11"/>
  <c r="O11" s="1"/>
  <c r="H11"/>
  <c r="I11" s="1"/>
  <c r="N10"/>
  <c r="O10" s="1"/>
  <c r="H10"/>
  <c r="I10" s="1"/>
  <c r="N9"/>
  <c r="O9" s="1"/>
  <c r="H9"/>
  <c r="I9" s="1"/>
  <c r="N8"/>
  <c r="O8" s="1"/>
  <c r="H8"/>
  <c r="I8" s="1"/>
  <c r="N7"/>
  <c r="O7" s="1"/>
  <c r="H7"/>
  <c r="I7" s="1"/>
  <c r="O109" l="1"/>
  <c r="O110" s="1"/>
  <c r="O102"/>
  <c r="O103" s="1"/>
  <c r="I109"/>
  <c r="I110" s="1"/>
  <c r="I102"/>
  <c r="I103" s="1"/>
  <c r="O90"/>
  <c r="O91" s="1"/>
  <c r="I90"/>
  <c r="I91" s="1"/>
  <c r="O51"/>
  <c r="O52" s="1"/>
  <c r="O72" s="1"/>
  <c r="O73" s="1"/>
  <c r="I63"/>
  <c r="I64" s="1"/>
  <c r="I51"/>
  <c r="I52" s="1"/>
  <c r="O31"/>
  <c r="O32" s="1"/>
  <c r="I31"/>
  <c r="I32" s="1"/>
  <c r="O24"/>
  <c r="O25" s="1"/>
  <c r="I24"/>
  <c r="I25" s="1"/>
  <c r="O12"/>
  <c r="O13" s="1"/>
  <c r="I12"/>
  <c r="I13" s="1"/>
  <c r="O32" i="1"/>
  <c r="I32"/>
  <c r="O25"/>
  <c r="I25"/>
  <c r="O13"/>
  <c r="I13"/>
  <c r="O31"/>
  <c r="I31"/>
  <c r="O24"/>
  <c r="I24"/>
  <c r="O12"/>
  <c r="I12"/>
  <c r="O30"/>
  <c r="O29"/>
  <c r="O28"/>
  <c r="O27"/>
  <c r="O26"/>
  <c r="N26"/>
  <c r="N27"/>
  <c r="N28"/>
  <c r="N29"/>
  <c r="N30"/>
  <c r="I30"/>
  <c r="I27"/>
  <c r="I26"/>
  <c r="H26"/>
  <c r="H27"/>
  <c r="H28"/>
  <c r="I28" s="1"/>
  <c r="H29"/>
  <c r="I29" s="1"/>
  <c r="H30"/>
  <c r="O23"/>
  <c r="O22"/>
  <c r="O21"/>
  <c r="O19"/>
  <c r="O18"/>
  <c r="O17"/>
  <c r="O16"/>
  <c r="O15"/>
  <c r="O14"/>
  <c r="N14"/>
  <c r="N15"/>
  <c r="N16"/>
  <c r="N17"/>
  <c r="N18"/>
  <c r="N19"/>
  <c r="N20"/>
  <c r="O20" s="1"/>
  <c r="N21"/>
  <c r="N22"/>
  <c r="N23"/>
  <c r="I20"/>
  <c r="I19"/>
  <c r="I18"/>
  <c r="I17"/>
  <c r="I16"/>
  <c r="I15"/>
  <c r="I14"/>
  <c r="H14"/>
  <c r="H15"/>
  <c r="H16"/>
  <c r="H17"/>
  <c r="H18"/>
  <c r="H19"/>
  <c r="H20"/>
  <c r="H21"/>
  <c r="I21" s="1"/>
  <c r="H22"/>
  <c r="I22" s="1"/>
  <c r="H23"/>
  <c r="I23" s="1"/>
  <c r="O9"/>
  <c r="O8"/>
  <c r="O7"/>
  <c r="N7"/>
  <c r="N8"/>
  <c r="N9"/>
  <c r="N10"/>
  <c r="O10" s="1"/>
  <c r="N11"/>
  <c r="O11" s="1"/>
  <c r="I9"/>
  <c r="I8"/>
  <c r="I7"/>
  <c r="H7"/>
  <c r="H8"/>
  <c r="H9"/>
  <c r="H10"/>
  <c r="I10" s="1"/>
  <c r="H11"/>
  <c r="I11" s="1"/>
</calcChain>
</file>

<file path=xl/sharedStrings.xml><?xml version="1.0" encoding="utf-8"?>
<sst xmlns="http://schemas.openxmlformats.org/spreadsheetml/2006/main" count="578" uniqueCount="155">
  <si>
    <t>HASIL OBSERVASI TENTANG KEMAMPUAN KOMUNIKASI MATEMATIKA</t>
  </si>
  <si>
    <t>NAMA SISWA</t>
  </si>
  <si>
    <t>KOMUNIKASI LISAN</t>
  </si>
  <si>
    <t>JENIS DAN ASPEK KOMUNIKASI</t>
  </si>
  <si>
    <t>JML</t>
  </si>
  <si>
    <t>NILAI</t>
  </si>
  <si>
    <t>KOMUNIKASI TERTULIS</t>
  </si>
  <si>
    <t>NRR</t>
  </si>
  <si>
    <t>SISWA KELOMPOK</t>
  </si>
  <si>
    <t>Atas</t>
  </si>
  <si>
    <t>No</t>
  </si>
  <si>
    <t>Menengah</t>
  </si>
  <si>
    <t>Bawah</t>
  </si>
  <si>
    <t>Nurhardiyanti</t>
  </si>
  <si>
    <t>Radya Nasyawa</t>
  </si>
  <si>
    <t>KETERANGAN</t>
  </si>
  <si>
    <t>ASPEK KOMUNIKASI</t>
  </si>
  <si>
    <t xml:space="preserve">1. Menjelaskan gambar kedalam ide </t>
  </si>
  <si>
    <t xml:space="preserve">     matematika</t>
  </si>
  <si>
    <t>2. Menjelaskan ide matematika dalam</t>
  </si>
  <si>
    <t xml:space="preserve">     gambar</t>
  </si>
  <si>
    <t xml:space="preserve">3. Mempresentasikan tentang matematika </t>
  </si>
  <si>
    <t>4. Argumentasi dan pengambilan kesimpulan</t>
  </si>
  <si>
    <t>PERTEMUAN KE</t>
  </si>
  <si>
    <t>SIKLUS</t>
  </si>
  <si>
    <t>:</t>
  </si>
  <si>
    <t>1. Sangat kurang atau tidak sama sekali</t>
  </si>
  <si>
    <t>2. Kurang</t>
  </si>
  <si>
    <t>3. Cukup</t>
  </si>
  <si>
    <t>4. Baik</t>
  </si>
  <si>
    <t>5. Sangat Baik</t>
  </si>
  <si>
    <t>KATEGORI SKOR PENILAIAN</t>
  </si>
  <si>
    <t>Peneliti / Observer</t>
  </si>
  <si>
    <t>Muhdar, S.Ag.,M.Pd</t>
  </si>
  <si>
    <t>Bima,    Januari 2018</t>
  </si>
  <si>
    <t>Jumlah</t>
  </si>
  <si>
    <t>Nilai Rata-Rata</t>
  </si>
  <si>
    <t>Al Muamar Jihan</t>
  </si>
  <si>
    <t>Alfia Yuliana</t>
  </si>
  <si>
    <t>Fakhru R. Ramadhoan</t>
  </si>
  <si>
    <t>Firdaus</t>
  </si>
  <si>
    <t>Hasrini</t>
  </si>
  <si>
    <t>Imawan</t>
  </si>
  <si>
    <t>Intan Puspitasari</t>
  </si>
  <si>
    <t>Muh. Fadlil Tri Putra</t>
  </si>
  <si>
    <t>Muh.  Hardiansyah</t>
  </si>
  <si>
    <t>M. Taufan</t>
  </si>
  <si>
    <t>Muhammad Akbar</t>
  </si>
  <si>
    <t>Nurastrid</t>
  </si>
  <si>
    <t>Nurhardianti</t>
  </si>
  <si>
    <t>Nurul Fadilah</t>
  </si>
  <si>
    <t>Sahrul Irawan</t>
  </si>
  <si>
    <t>Sri Rahayu Rizky</t>
  </si>
  <si>
    <t>Sri Wahyuningsih</t>
  </si>
  <si>
    <t>Surya Mandala Putra</t>
  </si>
  <si>
    <t>Sarifudin</t>
  </si>
  <si>
    <t>Yulianti</t>
  </si>
  <si>
    <t>Alfiya Yuliana</t>
  </si>
  <si>
    <t>Muh. Fadli Tri Putra</t>
  </si>
  <si>
    <t>Syarifudin</t>
  </si>
  <si>
    <t>Muh. Hardiansyah</t>
  </si>
  <si>
    <t>PRA OPTIMALISASI</t>
  </si>
  <si>
    <t>PASCA OPTIMALISASI</t>
  </si>
  <si>
    <t>KEGIATAN  DAN ASPEK KOMUNIKASI</t>
  </si>
  <si>
    <t>KEGIATAN OPTIMALISASI</t>
  </si>
  <si>
    <t xml:space="preserve">    atau menjawab ulang</t>
  </si>
  <si>
    <t xml:space="preserve">    sama dan berbeda</t>
  </si>
  <si>
    <t xml:space="preserve">    siswa untuk menjawab / menjelaskan</t>
  </si>
  <si>
    <t xml:space="preserve">    produktif</t>
  </si>
  <si>
    <t>\3</t>
  </si>
  <si>
    <t>a. Memberikan kesempatan untuk menjelaskan</t>
  </si>
  <si>
    <t>b. Memberikan pictorial lain dengan bentuk</t>
  </si>
  <si>
    <t>c. Memberikan kesempatan yang sama kepada</t>
  </si>
  <si>
    <t>d. Merangsang dengan pertanyaan-pertanyaan</t>
  </si>
  <si>
    <t>I dan II</t>
  </si>
  <si>
    <t>I (PERTAMA)</t>
  </si>
  <si>
    <t>III dan IV</t>
  </si>
  <si>
    <t>II (KEDUA)</t>
  </si>
  <si>
    <t>NO</t>
  </si>
  <si>
    <t>SIKLUS I</t>
  </si>
  <si>
    <t>SIKLUS II</t>
  </si>
  <si>
    <t>RATA-RATA</t>
  </si>
  <si>
    <t>DATA NILAI HASIL ULANGAN HARIAN SIKLUS I DAN II</t>
  </si>
  <si>
    <t>OPTIMALISASI PENERAPAN KOMPONEN PICTORIAL DAN LANGUAGE</t>
  </si>
  <si>
    <t>Bima,    Pebruari 2018</t>
  </si>
  <si>
    <t>Peneliti</t>
  </si>
  <si>
    <t>NILAI KOMUNIKASI</t>
  </si>
  <si>
    <t>58,0</t>
  </si>
  <si>
    <t>52,0</t>
  </si>
  <si>
    <t>49,0</t>
  </si>
  <si>
    <t>75,0</t>
  </si>
  <si>
    <t>73,0</t>
  </si>
  <si>
    <t>66,0</t>
  </si>
  <si>
    <t>68,0</t>
  </si>
  <si>
    <t>KEGIATAN GURU</t>
  </si>
  <si>
    <t>I</t>
  </si>
  <si>
    <t>II</t>
  </si>
  <si>
    <t>III</t>
  </si>
  <si>
    <t>IV</t>
  </si>
  <si>
    <t>SKOR KETERLAKSANAAN /KBM</t>
  </si>
  <si>
    <t>Kegiatan Pendahuluan</t>
  </si>
  <si>
    <t>1) Menyiapkan peralatan / media pendukung KBM</t>
  </si>
  <si>
    <t>2) Membuka, mengabsensi, berdo'a, dan mengecek kesiapan siswa</t>
  </si>
  <si>
    <t>3) Menampilkan tujuan pembelajaran</t>
  </si>
  <si>
    <t>A</t>
  </si>
  <si>
    <t>B</t>
  </si>
  <si>
    <t>Kegiatan Inti</t>
  </si>
  <si>
    <t>1) KBM berkerangka ELPSA</t>
  </si>
  <si>
    <t xml:space="preserve">     a. Experiences</t>
  </si>
  <si>
    <t xml:space="preserve">     b. Language</t>
  </si>
  <si>
    <t xml:space="preserve">     c. Pictorial</t>
  </si>
  <si>
    <t xml:space="preserve">     d. Symbol</t>
  </si>
  <si>
    <t xml:space="preserve">     e. Aplikation</t>
  </si>
  <si>
    <t>2) Optimalisasi penerapan komponen pictorial dan language</t>
  </si>
  <si>
    <t xml:space="preserve">     b. Menampilkan masalah dengan pictorial yang sama / berbeda</t>
  </si>
  <si>
    <t xml:space="preserve">     a. Memberikan kesempatan menjawab / menjelaskan</t>
  </si>
  <si>
    <t xml:space="preserve">     c. Memberikan kesempatan yang lebih khusus kepada siswa yg kurang</t>
  </si>
  <si>
    <t>C</t>
  </si>
  <si>
    <t>Kegiatan Penutup</t>
  </si>
  <si>
    <t>1) Merangkum / mengambil kesimpulan</t>
  </si>
  <si>
    <t>2) Memberikan PR</t>
  </si>
  <si>
    <t>3) Menutup pembelajaran</t>
  </si>
  <si>
    <t>D</t>
  </si>
  <si>
    <t>Penguasaan Kelas</t>
  </si>
  <si>
    <t xml:space="preserve">     d. Memberikan pertanyaan produktif  mendorong siswa berkomunikasi</t>
  </si>
  <si>
    <t>LEMBAR OBSERVASI KETERLAKSANAAN LANGKAH -LANGKAH TINDAKAN GURU</t>
  </si>
  <si>
    <t>OPTIMALISASI PENERAPAN KOMPONEN PICTORIAL DAN LANGUAGE PADA SIKLUS I (PERTAMA)</t>
  </si>
  <si>
    <t>Keterangan Skor :</t>
  </si>
  <si>
    <t>1 = Tidak / sangat kurang terlaksana</t>
  </si>
  <si>
    <t>2 = Kurang terlaksana</t>
  </si>
  <si>
    <t>3 = Cukup terlaksana</t>
  </si>
  <si>
    <t>4 = Terlaksana dengan baik</t>
  </si>
  <si>
    <t>5 = Terlaksana dengan sangat baik</t>
  </si>
  <si>
    <t>Observer</t>
  </si>
  <si>
    <t>OPTIMALISASI PENERAPAN KOMPONEN PICTORIAL DAN LANGUAGE PADA SIKLUS II (KEDUA)</t>
  </si>
  <si>
    <t xml:space="preserve">     e. Aplication</t>
  </si>
  <si>
    <t>Pra Optimalisasi</t>
  </si>
  <si>
    <t>INDIKATOR</t>
  </si>
  <si>
    <t>siklus I</t>
  </si>
  <si>
    <t>siklus II</t>
  </si>
  <si>
    <t>Pasca Optimalisasi</t>
  </si>
  <si>
    <t>Siklus I</t>
  </si>
  <si>
    <t>Siklus II</t>
  </si>
  <si>
    <t>Kelompok Atas</t>
  </si>
  <si>
    <t>Kelompok Sedang</t>
  </si>
  <si>
    <t>Kelompok Bawah</t>
  </si>
  <si>
    <t>Rata-Rata</t>
  </si>
  <si>
    <t>Pendahuluan</t>
  </si>
  <si>
    <t>Penutup</t>
  </si>
  <si>
    <t>Sklus I</t>
  </si>
  <si>
    <t>REKAPITULASI DATA HASIL OBSERVASI KEMAMPUAN KOMUNIKASI MATEMATIKA PRA OPTIMALISASI DAN PASCA OPTIMALISASI PADA SIKLUS I DAN II</t>
  </si>
  <si>
    <t>Lampiran 1  :</t>
  </si>
  <si>
    <t>HASIL OBSERVASI  KEMAMPUAN KOMUNIKASI MATEMATIKA</t>
  </si>
  <si>
    <t>REKAPITULASI DATA HASIL OBSERVASI KETERLAKSANAAN LANGKAH -LANGKAH TINDAKAN GURU</t>
  </si>
  <si>
    <t>Lampiran  : 6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</si>
</sst>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2" xfId="0" applyFont="1" applyFill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/>
    <xf numFmtId="0" fontId="1" fillId="4" borderId="3" xfId="0" applyFont="1" applyFill="1" applyBorder="1"/>
    <xf numFmtId="0" fontId="1" fillId="4" borderId="4" xfId="0" applyFont="1" applyFill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8" xfId="0" applyFont="1" applyBorder="1"/>
    <xf numFmtId="0" fontId="1" fillId="0" borderId="2" xfId="0" applyFont="1" applyBorder="1" applyAlignment="1"/>
    <xf numFmtId="0" fontId="1" fillId="0" borderId="2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7" xfId="0" applyFont="1" applyBorder="1"/>
    <xf numFmtId="0" fontId="1" fillId="4" borderId="5" xfId="0" applyFont="1" applyFill="1" applyBorder="1"/>
    <xf numFmtId="0" fontId="1" fillId="2" borderId="5" xfId="0" applyFont="1" applyFill="1" applyBorder="1"/>
    <xf numFmtId="0" fontId="1" fillId="0" borderId="5" xfId="0" applyFont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1" fillId="3" borderId="5" xfId="0" applyFont="1" applyFill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6" borderId="1" xfId="0" applyFont="1" applyFill="1" applyBorder="1"/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0" fontId="1" fillId="7" borderId="4" xfId="0" applyFont="1" applyFill="1" applyBorder="1"/>
    <xf numFmtId="0" fontId="1" fillId="7" borderId="1" xfId="0" applyFont="1" applyFill="1" applyBorder="1"/>
    <xf numFmtId="0" fontId="1" fillId="7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8" borderId="1" xfId="0" applyFont="1" applyFill="1" applyBorder="1"/>
    <xf numFmtId="0" fontId="1" fillId="9" borderId="1" xfId="0" applyFont="1" applyFill="1" applyBorder="1"/>
    <xf numFmtId="0" fontId="0" fillId="9" borderId="5" xfId="0" applyFill="1" applyBorder="1"/>
    <xf numFmtId="0" fontId="0" fillId="9" borderId="6" xfId="0" applyFill="1" applyBorder="1"/>
    <xf numFmtId="0" fontId="1" fillId="9" borderId="7" xfId="0" applyFont="1" applyFill="1" applyBorder="1"/>
    <xf numFmtId="0" fontId="1" fillId="9" borderId="2" xfId="0" applyFont="1" applyFill="1" applyBorder="1"/>
    <xf numFmtId="0" fontId="1" fillId="9" borderId="8" xfId="0" applyFont="1" applyFill="1" applyBorder="1"/>
    <xf numFmtId="0" fontId="1" fillId="9" borderId="2" xfId="0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4" xfId="0" applyFont="1" applyFill="1" applyBorder="1"/>
    <xf numFmtId="0" fontId="1" fillId="9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0" fillId="10" borderId="5" xfId="0" applyFill="1" applyBorder="1"/>
    <xf numFmtId="0" fontId="0" fillId="10" borderId="6" xfId="0" applyFill="1" applyBorder="1"/>
    <xf numFmtId="0" fontId="1" fillId="10" borderId="7" xfId="0" applyFont="1" applyFill="1" applyBorder="1"/>
    <xf numFmtId="0" fontId="1" fillId="10" borderId="1" xfId="0" applyFont="1" applyFill="1" applyBorder="1"/>
    <xf numFmtId="0" fontId="1" fillId="10" borderId="1" xfId="0" applyFont="1" applyFill="1" applyBorder="1" applyAlignment="1">
      <alignment horizontal="center"/>
    </xf>
    <xf numFmtId="2" fontId="1" fillId="10" borderId="1" xfId="0" applyNumberFormat="1" applyFont="1" applyFill="1" applyBorder="1" applyAlignment="1">
      <alignment horizontal="center"/>
    </xf>
    <xf numFmtId="0" fontId="0" fillId="8" borderId="5" xfId="0" applyFill="1" applyBorder="1"/>
    <xf numFmtId="0" fontId="0" fillId="8" borderId="6" xfId="0" applyFill="1" applyBorder="1"/>
    <xf numFmtId="0" fontId="1" fillId="8" borderId="7" xfId="0" applyFont="1" applyFill="1" applyBorder="1"/>
    <xf numFmtId="0" fontId="1" fillId="8" borderId="1" xfId="0" applyFont="1" applyFill="1" applyBorder="1" applyAlignment="1">
      <alignment horizontal="center"/>
    </xf>
    <xf numFmtId="0" fontId="1" fillId="8" borderId="5" xfId="0" applyFont="1" applyFill="1" applyBorder="1"/>
    <xf numFmtId="2" fontId="1" fillId="8" borderId="1" xfId="0" applyNumberFormat="1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10" borderId="5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0" fillId="3" borderId="1" xfId="0" applyFill="1" applyBorder="1"/>
    <xf numFmtId="0" fontId="0" fillId="2" borderId="1" xfId="0" applyFill="1" applyBorder="1"/>
    <xf numFmtId="0" fontId="0" fillId="4" borderId="1" xfId="0" applyFill="1" applyBorder="1"/>
    <xf numFmtId="0" fontId="1" fillId="11" borderId="1" xfId="0" applyFont="1" applyFill="1" applyBorder="1" applyAlignment="1">
      <alignment horizontal="center"/>
    </xf>
    <xf numFmtId="2" fontId="1" fillId="11" borderId="1" xfId="0" applyNumberFormat="1" applyFont="1" applyFill="1" applyBorder="1" applyAlignment="1">
      <alignment horizontal="center"/>
    </xf>
    <xf numFmtId="0" fontId="0" fillId="11" borderId="1" xfId="0" applyFill="1" applyBorder="1"/>
    <xf numFmtId="164" fontId="1" fillId="3" borderId="1" xfId="0" applyNumberFormat="1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164" fontId="1" fillId="9" borderId="1" xfId="0" applyNumberFormat="1" applyFont="1" applyFill="1" applyBorder="1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164" fontId="1" fillId="6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2" fontId="1" fillId="9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 vertical="center"/>
    </xf>
    <xf numFmtId="164" fontId="1" fillId="8" borderId="1" xfId="0" applyNumberFormat="1" applyFont="1" applyFill="1" applyBorder="1"/>
    <xf numFmtId="0" fontId="0" fillId="0" borderId="0" xfId="0" applyAlignment="1">
      <alignment horizontal="center"/>
    </xf>
    <xf numFmtId="1" fontId="1" fillId="9" borderId="1" xfId="0" applyNumberFormat="1" applyFont="1" applyFill="1" applyBorder="1" applyAlignment="1">
      <alignment horizontal="center"/>
    </xf>
    <xf numFmtId="0" fontId="1" fillId="5" borderId="2" xfId="0" applyFont="1" applyFill="1" applyBorder="1"/>
    <xf numFmtId="0" fontId="1" fillId="5" borderId="2" xfId="0" applyFont="1" applyFill="1" applyBorder="1" applyAlignment="1">
      <alignment horizontal="center"/>
    </xf>
    <xf numFmtId="0" fontId="1" fillId="5" borderId="4" xfId="0" applyFont="1" applyFill="1" applyBorder="1"/>
    <xf numFmtId="0" fontId="6" fillId="5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0" fillId="0" borderId="1" xfId="0" applyBorder="1"/>
    <xf numFmtId="0" fontId="0" fillId="0" borderId="0" xfId="0" applyBorder="1"/>
    <xf numFmtId="0" fontId="1" fillId="0" borderId="0" xfId="0" applyFont="1" applyFill="1" applyBorder="1"/>
    <xf numFmtId="0" fontId="5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4" fillId="5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9" borderId="5" xfId="0" applyFont="1" applyFill="1" applyBorder="1" applyAlignment="1">
      <alignment horizontal="center"/>
    </xf>
    <xf numFmtId="0" fontId="1" fillId="9" borderId="6" xfId="0" applyFont="1" applyFill="1" applyBorder="1" applyAlignment="1">
      <alignment horizontal="center"/>
    </xf>
    <xf numFmtId="0" fontId="1" fillId="9" borderId="7" xfId="0" applyFont="1" applyFill="1" applyBorder="1" applyAlignment="1">
      <alignment horizontal="center"/>
    </xf>
    <xf numFmtId="0" fontId="1" fillId="9" borderId="9" xfId="0" applyFont="1" applyFill="1" applyBorder="1" applyAlignment="1">
      <alignment horizontal="center"/>
    </xf>
    <xf numFmtId="0" fontId="1" fillId="9" borderId="10" xfId="0" applyFont="1" applyFill="1" applyBorder="1" applyAlignment="1">
      <alignment horizontal="center"/>
    </xf>
    <xf numFmtId="0" fontId="1" fillId="9" borderId="11" xfId="0" applyFont="1" applyFill="1" applyBorder="1" applyAlignment="1">
      <alignment horizontal="center"/>
    </xf>
    <xf numFmtId="0" fontId="1" fillId="9" borderId="14" xfId="0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Grafik!$B$8</c:f>
              <c:strCache>
                <c:ptCount val="1"/>
                <c:pt idx="0">
                  <c:v>A</c:v>
                </c:pt>
              </c:strCache>
            </c:strRef>
          </c:tx>
          <c:cat>
            <c:multiLvlStrRef>
              <c:f>Grafik!$C$6:$F$7</c:f>
              <c:multiLvlStrCache>
                <c:ptCount val="4"/>
                <c:lvl>
                  <c:pt idx="0">
                    <c:v>Pra Optimalisasi</c:v>
                  </c:pt>
                  <c:pt idx="1">
                    <c:v>Pasca Optimalisasi</c:v>
                  </c:pt>
                  <c:pt idx="2">
                    <c:v>Pra Optimalisasi</c:v>
                  </c:pt>
                  <c:pt idx="3">
                    <c:v>Pasca Optimalisasi</c:v>
                  </c:pt>
                </c:lvl>
                <c:lvl>
                  <c:pt idx="0">
                    <c:v>siklus I</c:v>
                  </c:pt>
                  <c:pt idx="2">
                    <c:v>siklus II</c:v>
                  </c:pt>
                </c:lvl>
              </c:multiLvlStrCache>
            </c:multiLvlStrRef>
          </c:cat>
          <c:val>
            <c:numRef>
              <c:f>Grafik!$C$8:$F$8</c:f>
              <c:numCache>
                <c:formatCode>General</c:formatCode>
                <c:ptCount val="4"/>
                <c:pt idx="0">
                  <c:v>51</c:v>
                </c:pt>
                <c:pt idx="1">
                  <c:v>75</c:v>
                </c:pt>
                <c:pt idx="2">
                  <c:v>58</c:v>
                </c:pt>
                <c:pt idx="3">
                  <c:v>75</c:v>
                </c:pt>
              </c:numCache>
            </c:numRef>
          </c:val>
        </c:ser>
        <c:ser>
          <c:idx val="1"/>
          <c:order val="1"/>
          <c:tx>
            <c:strRef>
              <c:f>Grafik!$B$9</c:f>
              <c:strCache>
                <c:ptCount val="1"/>
                <c:pt idx="0">
                  <c:v>B</c:v>
                </c:pt>
              </c:strCache>
            </c:strRef>
          </c:tx>
          <c:cat>
            <c:multiLvlStrRef>
              <c:f>Grafik!$C$6:$F$7</c:f>
              <c:multiLvlStrCache>
                <c:ptCount val="4"/>
                <c:lvl>
                  <c:pt idx="0">
                    <c:v>Pra Optimalisasi</c:v>
                  </c:pt>
                  <c:pt idx="1">
                    <c:v>Pasca Optimalisasi</c:v>
                  </c:pt>
                  <c:pt idx="2">
                    <c:v>Pra Optimalisasi</c:v>
                  </c:pt>
                  <c:pt idx="3">
                    <c:v>Pasca Optimalisasi</c:v>
                  </c:pt>
                </c:lvl>
                <c:lvl>
                  <c:pt idx="0">
                    <c:v>siklus I</c:v>
                  </c:pt>
                  <c:pt idx="2">
                    <c:v>siklus II</c:v>
                  </c:pt>
                </c:lvl>
              </c:multiLvlStrCache>
            </c:multiLvlStrRef>
          </c:cat>
          <c:val>
            <c:numRef>
              <c:f>Grafik!$C$9:$F$9</c:f>
              <c:numCache>
                <c:formatCode>General</c:formatCode>
                <c:ptCount val="4"/>
                <c:pt idx="0">
                  <c:v>51</c:v>
                </c:pt>
                <c:pt idx="1">
                  <c:v>73</c:v>
                </c:pt>
                <c:pt idx="2">
                  <c:v>52</c:v>
                </c:pt>
                <c:pt idx="3">
                  <c:v>73</c:v>
                </c:pt>
              </c:numCache>
            </c:numRef>
          </c:val>
        </c:ser>
        <c:ser>
          <c:idx val="2"/>
          <c:order val="2"/>
          <c:tx>
            <c:strRef>
              <c:f>Grafik!$B$10</c:f>
              <c:strCache>
                <c:ptCount val="1"/>
                <c:pt idx="0">
                  <c:v>C</c:v>
                </c:pt>
              </c:strCache>
            </c:strRef>
          </c:tx>
          <c:cat>
            <c:multiLvlStrRef>
              <c:f>Grafik!$C$6:$F$7</c:f>
              <c:multiLvlStrCache>
                <c:ptCount val="4"/>
                <c:lvl>
                  <c:pt idx="0">
                    <c:v>Pra Optimalisasi</c:v>
                  </c:pt>
                  <c:pt idx="1">
                    <c:v>Pasca Optimalisasi</c:v>
                  </c:pt>
                  <c:pt idx="2">
                    <c:v>Pra Optimalisasi</c:v>
                  </c:pt>
                  <c:pt idx="3">
                    <c:v>Pasca Optimalisasi</c:v>
                  </c:pt>
                </c:lvl>
                <c:lvl>
                  <c:pt idx="0">
                    <c:v>siklus I</c:v>
                  </c:pt>
                  <c:pt idx="2">
                    <c:v>siklus II</c:v>
                  </c:pt>
                </c:lvl>
              </c:multiLvlStrCache>
            </c:multiLvlStrRef>
          </c:cat>
          <c:val>
            <c:numRef>
              <c:f>Grafik!$C$10:$F$10</c:f>
              <c:numCache>
                <c:formatCode>General</c:formatCode>
                <c:ptCount val="4"/>
                <c:pt idx="0">
                  <c:v>44</c:v>
                </c:pt>
                <c:pt idx="1">
                  <c:v>63</c:v>
                </c:pt>
                <c:pt idx="2">
                  <c:v>49</c:v>
                </c:pt>
                <c:pt idx="3">
                  <c:v>66</c:v>
                </c:pt>
              </c:numCache>
            </c:numRef>
          </c:val>
        </c:ser>
        <c:ser>
          <c:idx val="3"/>
          <c:order val="3"/>
          <c:tx>
            <c:strRef>
              <c:f>Grafik!$B$11</c:f>
              <c:strCache>
                <c:ptCount val="1"/>
                <c:pt idx="0">
                  <c:v>D</c:v>
                </c:pt>
              </c:strCache>
            </c:strRef>
          </c:tx>
          <c:cat>
            <c:multiLvlStrRef>
              <c:f>Grafik!$C$6:$F$7</c:f>
              <c:multiLvlStrCache>
                <c:ptCount val="4"/>
                <c:lvl>
                  <c:pt idx="0">
                    <c:v>Pra Optimalisasi</c:v>
                  </c:pt>
                  <c:pt idx="1">
                    <c:v>Pasca Optimalisasi</c:v>
                  </c:pt>
                  <c:pt idx="2">
                    <c:v>Pra Optimalisasi</c:v>
                  </c:pt>
                  <c:pt idx="3">
                    <c:v>Pasca Optimalisasi</c:v>
                  </c:pt>
                </c:lvl>
                <c:lvl>
                  <c:pt idx="0">
                    <c:v>siklus I</c:v>
                  </c:pt>
                  <c:pt idx="2">
                    <c:v>siklus II</c:v>
                  </c:pt>
                </c:lvl>
              </c:multiLvlStrCache>
            </c:multiLvlStrRef>
          </c:cat>
          <c:val>
            <c:numRef>
              <c:f>Grafik!$C$11:$F$11</c:f>
              <c:numCache>
                <c:formatCode>General</c:formatCode>
                <c:ptCount val="4"/>
                <c:pt idx="0">
                  <c:v>49</c:v>
                </c:pt>
                <c:pt idx="1">
                  <c:v>67</c:v>
                </c:pt>
                <c:pt idx="2">
                  <c:v>49</c:v>
                </c:pt>
                <c:pt idx="3">
                  <c:v>68</c:v>
                </c:pt>
              </c:numCache>
            </c:numRef>
          </c:val>
        </c:ser>
        <c:axId val="59965824"/>
        <c:axId val="59967360"/>
      </c:barChart>
      <c:catAx>
        <c:axId val="59965824"/>
        <c:scaling>
          <c:orientation val="minMax"/>
        </c:scaling>
        <c:axPos val="b"/>
        <c:tickLblPos val="nextTo"/>
        <c:crossAx val="59967360"/>
        <c:crosses val="autoZero"/>
        <c:auto val="1"/>
        <c:lblAlgn val="ctr"/>
        <c:lblOffset val="100"/>
      </c:catAx>
      <c:valAx>
        <c:axId val="59967360"/>
        <c:scaling>
          <c:orientation val="minMax"/>
        </c:scaling>
        <c:axPos val="l"/>
        <c:majorGridlines/>
        <c:numFmt formatCode="General" sourceLinked="1"/>
        <c:tickLblPos val="nextTo"/>
        <c:crossAx val="59965824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Grafik!$C$19</c:f>
              <c:strCache>
                <c:ptCount val="1"/>
                <c:pt idx="0">
                  <c:v>Siklus I</c:v>
                </c:pt>
              </c:strCache>
            </c:strRef>
          </c:tx>
          <c:cat>
            <c:strRef>
              <c:f>Grafik!$B$20:$B$23</c:f>
              <c:strCache>
                <c:ptCount val="4"/>
                <c:pt idx="0">
                  <c:v>Kelompok Atas</c:v>
                </c:pt>
                <c:pt idx="1">
                  <c:v>Kelompok Sedang</c:v>
                </c:pt>
                <c:pt idx="2">
                  <c:v>Kelompok Bawah</c:v>
                </c:pt>
                <c:pt idx="3">
                  <c:v>Rata-Rata</c:v>
                </c:pt>
              </c:strCache>
            </c:strRef>
          </c:cat>
          <c:val>
            <c:numRef>
              <c:f>Grafik!$C$20:$C$23</c:f>
              <c:numCache>
                <c:formatCode>General</c:formatCode>
                <c:ptCount val="4"/>
                <c:pt idx="0">
                  <c:v>88.6</c:v>
                </c:pt>
                <c:pt idx="1">
                  <c:v>69.5</c:v>
                </c:pt>
                <c:pt idx="2">
                  <c:v>47</c:v>
                </c:pt>
                <c:pt idx="3">
                  <c:v>68.650000000000006</c:v>
                </c:pt>
              </c:numCache>
            </c:numRef>
          </c:val>
        </c:ser>
        <c:ser>
          <c:idx val="1"/>
          <c:order val="1"/>
          <c:tx>
            <c:strRef>
              <c:f>Grafik!$D$19</c:f>
              <c:strCache>
                <c:ptCount val="1"/>
                <c:pt idx="0">
                  <c:v>Siklus II</c:v>
                </c:pt>
              </c:strCache>
            </c:strRef>
          </c:tx>
          <c:cat>
            <c:strRef>
              <c:f>Grafik!$B$20:$B$23</c:f>
              <c:strCache>
                <c:ptCount val="4"/>
                <c:pt idx="0">
                  <c:v>Kelompok Atas</c:v>
                </c:pt>
                <c:pt idx="1">
                  <c:v>Kelompok Sedang</c:v>
                </c:pt>
                <c:pt idx="2">
                  <c:v>Kelompok Bawah</c:v>
                </c:pt>
                <c:pt idx="3">
                  <c:v>Rata-Rata</c:v>
                </c:pt>
              </c:strCache>
            </c:strRef>
          </c:cat>
          <c:val>
            <c:numRef>
              <c:f>Grafik!$D$20:$D$23</c:f>
              <c:numCache>
                <c:formatCode>General</c:formatCode>
                <c:ptCount val="4"/>
                <c:pt idx="0">
                  <c:v>89.8</c:v>
                </c:pt>
                <c:pt idx="1">
                  <c:v>71.5</c:v>
                </c:pt>
                <c:pt idx="2">
                  <c:v>51</c:v>
                </c:pt>
                <c:pt idx="3">
                  <c:v>70.95</c:v>
                </c:pt>
              </c:numCache>
            </c:numRef>
          </c:val>
        </c:ser>
        <c:shape val="cylinder"/>
        <c:axId val="60004608"/>
        <c:axId val="60010496"/>
        <c:axId val="0"/>
      </c:bar3DChart>
      <c:catAx>
        <c:axId val="60004608"/>
        <c:scaling>
          <c:orientation val="minMax"/>
        </c:scaling>
        <c:axPos val="b"/>
        <c:tickLblPos val="nextTo"/>
        <c:crossAx val="60010496"/>
        <c:crosses val="autoZero"/>
        <c:auto val="1"/>
        <c:lblAlgn val="ctr"/>
        <c:lblOffset val="100"/>
      </c:catAx>
      <c:valAx>
        <c:axId val="60010496"/>
        <c:scaling>
          <c:orientation val="minMax"/>
        </c:scaling>
        <c:axPos val="l"/>
        <c:majorGridlines/>
        <c:numFmt formatCode="General" sourceLinked="1"/>
        <c:tickLblPos val="nextTo"/>
        <c:crossAx val="60004608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Grafik!$D$29</c:f>
              <c:strCache>
                <c:ptCount val="1"/>
                <c:pt idx="0">
                  <c:v>Kelompok Bawah</c:v>
                </c:pt>
              </c:strCache>
            </c:strRef>
          </c:tx>
          <c:cat>
            <c:multiLvlStrRef>
              <c:f>Grafik!$B$30:$C$33</c:f>
              <c:multiLvlStrCache>
                <c:ptCount val="4"/>
                <c:lvl>
                  <c:pt idx="0">
                    <c:v>Siklus I</c:v>
                  </c:pt>
                  <c:pt idx="1">
                    <c:v>Siklus II</c:v>
                  </c:pt>
                  <c:pt idx="2">
                    <c:v>Siklus I</c:v>
                  </c:pt>
                  <c:pt idx="3">
                    <c:v>Siklus II</c:v>
                  </c:pt>
                </c:lvl>
                <c:lvl>
                  <c:pt idx="0">
                    <c:v>Pra Optimalisasi</c:v>
                  </c:pt>
                  <c:pt idx="2">
                    <c:v>Pasca Optimalisasi</c:v>
                  </c:pt>
                </c:lvl>
              </c:multiLvlStrCache>
            </c:multiLvlStrRef>
          </c:cat>
          <c:val>
            <c:numRef>
              <c:f>Grafik!$D$30:$D$33</c:f>
              <c:numCache>
                <c:formatCode>General</c:formatCode>
                <c:ptCount val="4"/>
                <c:pt idx="0">
                  <c:v>27</c:v>
                </c:pt>
                <c:pt idx="1">
                  <c:v>30</c:v>
                </c:pt>
                <c:pt idx="2">
                  <c:v>48</c:v>
                </c:pt>
                <c:pt idx="3">
                  <c:v>51</c:v>
                </c:pt>
              </c:numCache>
            </c:numRef>
          </c:val>
        </c:ser>
        <c:ser>
          <c:idx val="1"/>
          <c:order val="1"/>
          <c:tx>
            <c:strRef>
              <c:f>Grafik!$E$29</c:f>
              <c:strCache>
                <c:ptCount val="1"/>
                <c:pt idx="0">
                  <c:v>Kelompok Sedang</c:v>
                </c:pt>
              </c:strCache>
            </c:strRef>
          </c:tx>
          <c:cat>
            <c:multiLvlStrRef>
              <c:f>Grafik!$B$30:$C$33</c:f>
              <c:multiLvlStrCache>
                <c:ptCount val="4"/>
                <c:lvl>
                  <c:pt idx="0">
                    <c:v>Siklus I</c:v>
                  </c:pt>
                  <c:pt idx="1">
                    <c:v>Siklus II</c:v>
                  </c:pt>
                  <c:pt idx="2">
                    <c:v>Siklus I</c:v>
                  </c:pt>
                  <c:pt idx="3">
                    <c:v>Siklus II</c:v>
                  </c:pt>
                </c:lvl>
                <c:lvl>
                  <c:pt idx="0">
                    <c:v>Pra Optimalisasi</c:v>
                  </c:pt>
                  <c:pt idx="2">
                    <c:v>Pasca Optimalisasi</c:v>
                  </c:pt>
                </c:lvl>
              </c:multiLvlStrCache>
            </c:multiLvlStrRef>
          </c:cat>
          <c:val>
            <c:numRef>
              <c:f>Grafik!$E$30:$E$33</c:f>
              <c:numCache>
                <c:formatCode>General</c:formatCode>
                <c:ptCount val="4"/>
                <c:pt idx="0">
                  <c:v>47</c:v>
                </c:pt>
                <c:pt idx="1">
                  <c:v>48</c:v>
                </c:pt>
                <c:pt idx="2">
                  <c:v>67</c:v>
                </c:pt>
                <c:pt idx="3">
                  <c:v>68</c:v>
                </c:pt>
              </c:numCache>
            </c:numRef>
          </c:val>
        </c:ser>
        <c:ser>
          <c:idx val="2"/>
          <c:order val="2"/>
          <c:tx>
            <c:strRef>
              <c:f>Grafik!$F$29</c:f>
              <c:strCache>
                <c:ptCount val="1"/>
                <c:pt idx="0">
                  <c:v>Kelompok Atas</c:v>
                </c:pt>
              </c:strCache>
            </c:strRef>
          </c:tx>
          <c:cat>
            <c:multiLvlStrRef>
              <c:f>Grafik!$B$30:$C$33</c:f>
              <c:multiLvlStrCache>
                <c:ptCount val="4"/>
                <c:lvl>
                  <c:pt idx="0">
                    <c:v>Siklus I</c:v>
                  </c:pt>
                  <c:pt idx="1">
                    <c:v>Siklus II</c:v>
                  </c:pt>
                  <c:pt idx="2">
                    <c:v>Siklus I</c:v>
                  </c:pt>
                  <c:pt idx="3">
                    <c:v>Siklus II</c:v>
                  </c:pt>
                </c:lvl>
                <c:lvl>
                  <c:pt idx="0">
                    <c:v>Pra Optimalisasi</c:v>
                  </c:pt>
                  <c:pt idx="2">
                    <c:v>Pasca Optimalisasi</c:v>
                  </c:pt>
                </c:lvl>
              </c:multiLvlStrCache>
            </c:multiLvlStrRef>
          </c:cat>
          <c:val>
            <c:numRef>
              <c:f>Grafik!$F$30:$F$33</c:f>
              <c:numCache>
                <c:formatCode>General</c:formatCode>
                <c:ptCount val="4"/>
                <c:pt idx="0">
                  <c:v>74</c:v>
                </c:pt>
                <c:pt idx="1">
                  <c:v>81</c:v>
                </c:pt>
                <c:pt idx="2">
                  <c:v>92</c:v>
                </c:pt>
                <c:pt idx="3">
                  <c:v>94</c:v>
                </c:pt>
              </c:numCache>
            </c:numRef>
          </c:val>
        </c:ser>
        <c:shape val="cylinder"/>
        <c:axId val="60028032"/>
        <c:axId val="60029568"/>
        <c:axId val="0"/>
      </c:bar3DChart>
      <c:catAx>
        <c:axId val="60028032"/>
        <c:scaling>
          <c:orientation val="minMax"/>
        </c:scaling>
        <c:axPos val="b"/>
        <c:tickLblPos val="nextTo"/>
        <c:crossAx val="60029568"/>
        <c:crosses val="autoZero"/>
        <c:auto val="1"/>
        <c:lblAlgn val="ctr"/>
        <c:lblOffset val="100"/>
      </c:catAx>
      <c:valAx>
        <c:axId val="60029568"/>
        <c:scaling>
          <c:orientation val="minMax"/>
        </c:scaling>
        <c:axPos val="l"/>
        <c:majorGridlines/>
        <c:numFmt formatCode="General" sourceLinked="1"/>
        <c:tickLblPos val="nextTo"/>
        <c:crossAx val="60028032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Grafik!$A$44</c:f>
              <c:strCache>
                <c:ptCount val="1"/>
                <c:pt idx="0">
                  <c:v>Sklus I</c:v>
                </c:pt>
              </c:strCache>
            </c:strRef>
          </c:tx>
          <c:cat>
            <c:strRef>
              <c:f>Grafik!$B$43:$D$43</c:f>
              <c:strCache>
                <c:ptCount val="3"/>
                <c:pt idx="0">
                  <c:v>Pendahuluan</c:v>
                </c:pt>
                <c:pt idx="1">
                  <c:v>Kegiatan Inti</c:v>
                </c:pt>
                <c:pt idx="2">
                  <c:v>Penutup</c:v>
                </c:pt>
              </c:strCache>
            </c:strRef>
          </c:cat>
          <c:val>
            <c:numRef>
              <c:f>Grafik!$B$44:$D$44</c:f>
              <c:numCache>
                <c:formatCode>General</c:formatCode>
                <c:ptCount val="3"/>
                <c:pt idx="0">
                  <c:v>90</c:v>
                </c:pt>
                <c:pt idx="1">
                  <c:v>75.599999999999994</c:v>
                </c:pt>
                <c:pt idx="2">
                  <c:v>81.7</c:v>
                </c:pt>
              </c:numCache>
            </c:numRef>
          </c:val>
        </c:ser>
        <c:ser>
          <c:idx val="1"/>
          <c:order val="1"/>
          <c:tx>
            <c:strRef>
              <c:f>Grafik!$A$45</c:f>
              <c:strCache>
                <c:ptCount val="1"/>
                <c:pt idx="0">
                  <c:v>Siklus II</c:v>
                </c:pt>
              </c:strCache>
            </c:strRef>
          </c:tx>
          <c:cat>
            <c:strRef>
              <c:f>Grafik!$B$43:$D$43</c:f>
              <c:strCache>
                <c:ptCount val="3"/>
                <c:pt idx="0">
                  <c:v>Pendahuluan</c:v>
                </c:pt>
                <c:pt idx="1">
                  <c:v>Kegiatan Inti</c:v>
                </c:pt>
                <c:pt idx="2">
                  <c:v>Penutup</c:v>
                </c:pt>
              </c:strCache>
            </c:strRef>
          </c:cat>
          <c:val>
            <c:numRef>
              <c:f>Grafik!$B$45:$D$45</c:f>
              <c:numCache>
                <c:formatCode>General</c:formatCode>
                <c:ptCount val="3"/>
                <c:pt idx="0">
                  <c:v>91</c:v>
                </c:pt>
                <c:pt idx="1">
                  <c:v>87</c:v>
                </c:pt>
                <c:pt idx="2">
                  <c:v>81.7</c:v>
                </c:pt>
              </c:numCache>
            </c:numRef>
          </c:val>
        </c:ser>
        <c:shape val="pyramid"/>
        <c:axId val="61377536"/>
        <c:axId val="61379328"/>
        <c:axId val="0"/>
      </c:bar3DChart>
      <c:catAx>
        <c:axId val="61377536"/>
        <c:scaling>
          <c:orientation val="minMax"/>
        </c:scaling>
        <c:axPos val="b"/>
        <c:tickLblPos val="nextTo"/>
        <c:crossAx val="61379328"/>
        <c:crosses val="autoZero"/>
        <c:auto val="1"/>
        <c:lblAlgn val="ctr"/>
        <c:lblOffset val="100"/>
      </c:catAx>
      <c:valAx>
        <c:axId val="61379328"/>
        <c:scaling>
          <c:orientation val="minMax"/>
        </c:scaling>
        <c:axPos val="l"/>
        <c:majorGridlines/>
        <c:numFmt formatCode="General" sourceLinked="1"/>
        <c:tickLblPos val="nextTo"/>
        <c:crossAx val="61377536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Grafik!$A$54</c:f>
              <c:strCache>
                <c:ptCount val="1"/>
                <c:pt idx="0">
                  <c:v>Siklus I</c:v>
                </c:pt>
              </c:strCache>
            </c:strRef>
          </c:tx>
          <c:cat>
            <c:strRef>
              <c:f>Grafik!$B$53:$F$53</c:f>
              <c:strCache>
                <c:ptCount val="5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Rata-Rata</c:v>
                </c:pt>
              </c:strCache>
            </c:strRef>
          </c:cat>
          <c:val>
            <c:numRef>
              <c:f>Grafik!$B$54:$F$54</c:f>
              <c:numCache>
                <c:formatCode>General</c:formatCode>
                <c:ptCount val="5"/>
                <c:pt idx="0">
                  <c:v>75</c:v>
                </c:pt>
                <c:pt idx="1">
                  <c:v>75</c:v>
                </c:pt>
                <c:pt idx="2">
                  <c:v>75</c:v>
                </c:pt>
                <c:pt idx="3">
                  <c:v>70</c:v>
                </c:pt>
                <c:pt idx="4">
                  <c:v>73.75</c:v>
                </c:pt>
              </c:numCache>
            </c:numRef>
          </c:val>
        </c:ser>
        <c:ser>
          <c:idx val="1"/>
          <c:order val="1"/>
          <c:tx>
            <c:strRef>
              <c:f>Grafik!$A$55</c:f>
              <c:strCache>
                <c:ptCount val="1"/>
                <c:pt idx="0">
                  <c:v>Siklus II</c:v>
                </c:pt>
              </c:strCache>
            </c:strRef>
          </c:tx>
          <c:cat>
            <c:strRef>
              <c:f>Grafik!$B$53:$F$53</c:f>
              <c:strCache>
                <c:ptCount val="5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Rata-Rata</c:v>
                </c:pt>
              </c:strCache>
            </c:strRef>
          </c:cat>
          <c:val>
            <c:numRef>
              <c:f>Grafik!$B$55:$F$55</c:f>
              <c:numCache>
                <c:formatCode>General</c:formatCode>
                <c:ptCount val="5"/>
                <c:pt idx="0">
                  <c:v>80</c:v>
                </c:pt>
                <c:pt idx="1">
                  <c:v>95</c:v>
                </c:pt>
                <c:pt idx="2">
                  <c:v>80</c:v>
                </c:pt>
                <c:pt idx="3">
                  <c:v>90</c:v>
                </c:pt>
                <c:pt idx="4">
                  <c:v>86.25</c:v>
                </c:pt>
              </c:numCache>
            </c:numRef>
          </c:val>
        </c:ser>
        <c:axId val="61670144"/>
        <c:axId val="61671680"/>
      </c:barChart>
      <c:catAx>
        <c:axId val="61670144"/>
        <c:scaling>
          <c:orientation val="minMax"/>
        </c:scaling>
        <c:axPos val="b"/>
        <c:tickLblPos val="nextTo"/>
        <c:crossAx val="61671680"/>
        <c:crosses val="autoZero"/>
        <c:auto val="1"/>
        <c:lblAlgn val="ctr"/>
        <c:lblOffset val="100"/>
      </c:catAx>
      <c:valAx>
        <c:axId val="61671680"/>
        <c:scaling>
          <c:orientation val="minMax"/>
        </c:scaling>
        <c:axPos val="l"/>
        <c:majorGridlines/>
        <c:numFmt formatCode="General" sourceLinked="1"/>
        <c:tickLblPos val="nextTo"/>
        <c:crossAx val="61670144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209550</xdr:colOff>
      <xdr:row>0</xdr:row>
      <xdr:rowOff>0</xdr:rowOff>
    </xdr:from>
    <xdr:to>
      <xdr:col>13</xdr:col>
      <xdr:colOff>209550</xdr:colOff>
      <xdr:row>14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323850</xdr:colOff>
      <xdr:row>11</xdr:row>
      <xdr:rowOff>19050</xdr:rowOff>
    </xdr:from>
    <xdr:to>
      <xdr:col>11</xdr:col>
      <xdr:colOff>200025</xdr:colOff>
      <xdr:row>25</xdr:row>
      <xdr:rowOff>95250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342900</xdr:colOff>
      <xdr:row>24</xdr:row>
      <xdr:rowOff>180975</xdr:rowOff>
    </xdr:from>
    <xdr:to>
      <xdr:col>10</xdr:col>
      <xdr:colOff>571500</xdr:colOff>
      <xdr:row>39</xdr:row>
      <xdr:rowOff>66675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36</xdr:row>
      <xdr:rowOff>95250</xdr:rowOff>
    </xdr:from>
    <xdr:to>
      <xdr:col>10</xdr:col>
      <xdr:colOff>323850</xdr:colOff>
      <xdr:row>50</xdr:row>
      <xdr:rowOff>171450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552450</xdr:colOff>
      <xdr:row>41</xdr:row>
      <xdr:rowOff>95250</xdr:rowOff>
    </xdr:from>
    <xdr:to>
      <xdr:col>13</xdr:col>
      <xdr:colOff>238125</xdr:colOff>
      <xdr:row>55</xdr:row>
      <xdr:rowOff>171450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9"/>
  <sheetViews>
    <sheetView workbookViewId="0">
      <selection sqref="A1:Q1"/>
    </sheetView>
  </sheetViews>
  <sheetFormatPr defaultRowHeight="15"/>
  <cols>
    <col min="1" max="1" width="20.28515625" customWidth="1"/>
    <col min="2" max="2" width="4" customWidth="1"/>
    <col min="3" max="3" width="20.5703125" customWidth="1"/>
    <col min="4" max="7" width="4.28515625" customWidth="1"/>
    <col min="8" max="8" width="5" customWidth="1"/>
    <col min="9" max="9" width="6.42578125" customWidth="1"/>
    <col min="10" max="13" width="4.28515625" customWidth="1"/>
    <col min="14" max="14" width="5" customWidth="1"/>
    <col min="15" max="15" width="7" customWidth="1"/>
    <col min="16" max="16" width="5.85546875" customWidth="1"/>
    <col min="17" max="17" width="40.85546875" customWidth="1"/>
    <col min="20" max="20" width="29.5703125" customWidth="1"/>
  </cols>
  <sheetData>
    <row r="1" spans="1:20" ht="18.75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</row>
    <row r="2" spans="1:20">
      <c r="A2" s="1" t="s">
        <v>23</v>
      </c>
      <c r="B2" s="2" t="s">
        <v>25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0">
      <c r="A3" s="1" t="s">
        <v>24</v>
      </c>
      <c r="B3" s="2" t="s">
        <v>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20">
      <c r="A4" s="14"/>
      <c r="B4" s="14"/>
      <c r="C4" s="18"/>
      <c r="D4" s="117" t="s">
        <v>3</v>
      </c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9"/>
      <c r="P4" s="19"/>
      <c r="Q4" s="14"/>
    </row>
    <row r="5" spans="1:20">
      <c r="A5" s="17" t="s">
        <v>8</v>
      </c>
      <c r="B5" s="17" t="s">
        <v>10</v>
      </c>
      <c r="C5" s="17" t="s">
        <v>1</v>
      </c>
      <c r="D5" s="114" t="s">
        <v>2</v>
      </c>
      <c r="E5" s="115"/>
      <c r="F5" s="115"/>
      <c r="G5" s="115"/>
      <c r="H5" s="115"/>
      <c r="I5" s="116"/>
      <c r="J5" s="114" t="s">
        <v>6</v>
      </c>
      <c r="K5" s="115"/>
      <c r="L5" s="115"/>
      <c r="M5" s="115"/>
      <c r="N5" s="115"/>
      <c r="O5" s="116"/>
      <c r="P5" s="15" t="s">
        <v>7</v>
      </c>
      <c r="Q5" s="17" t="s">
        <v>15</v>
      </c>
    </row>
    <row r="6" spans="1:20">
      <c r="A6" s="16"/>
      <c r="B6" s="16"/>
      <c r="C6" s="16"/>
      <c r="D6" s="7">
        <v>1</v>
      </c>
      <c r="E6" s="7">
        <v>2</v>
      </c>
      <c r="F6" s="7">
        <v>3</v>
      </c>
      <c r="G6" s="7">
        <v>4</v>
      </c>
      <c r="H6" s="7" t="s">
        <v>4</v>
      </c>
      <c r="I6" s="7" t="s">
        <v>5</v>
      </c>
      <c r="J6" s="7">
        <v>1</v>
      </c>
      <c r="K6" s="7">
        <v>2</v>
      </c>
      <c r="L6" s="7">
        <v>3</v>
      </c>
      <c r="M6" s="7">
        <v>4</v>
      </c>
      <c r="N6" s="6" t="s">
        <v>4</v>
      </c>
      <c r="O6" s="6" t="s">
        <v>5</v>
      </c>
      <c r="P6" s="16"/>
      <c r="Q6" s="16"/>
    </row>
    <row r="7" spans="1:20" ht="14.1" customHeight="1">
      <c r="A7" s="5"/>
      <c r="B7" s="3">
        <v>1</v>
      </c>
      <c r="C7" s="4" t="s">
        <v>13</v>
      </c>
      <c r="D7" s="3">
        <v>5</v>
      </c>
      <c r="E7" s="3">
        <v>5</v>
      </c>
      <c r="F7" s="3">
        <v>5</v>
      </c>
      <c r="G7" s="3">
        <v>5</v>
      </c>
      <c r="H7" s="3">
        <f>SUM(D7:G7)</f>
        <v>20</v>
      </c>
      <c r="I7" s="3">
        <f>(H7/20)*100</f>
        <v>100</v>
      </c>
      <c r="J7" s="3">
        <v>5</v>
      </c>
      <c r="K7" s="3">
        <v>5</v>
      </c>
      <c r="L7" s="3">
        <v>5</v>
      </c>
      <c r="M7" s="3">
        <v>5</v>
      </c>
      <c r="N7" s="3">
        <f>SUM(J7:M7)</f>
        <v>20</v>
      </c>
      <c r="O7" s="3">
        <f>(N7/20)*100</f>
        <v>100</v>
      </c>
      <c r="P7" s="36"/>
      <c r="Q7" s="20" t="s">
        <v>16</v>
      </c>
      <c r="T7" s="34" t="s">
        <v>37</v>
      </c>
    </row>
    <row r="8" spans="1:20" ht="14.1" customHeight="1">
      <c r="A8" s="27"/>
      <c r="B8" s="3">
        <v>2</v>
      </c>
      <c r="C8" s="4" t="s">
        <v>57</v>
      </c>
      <c r="D8" s="3">
        <v>5</v>
      </c>
      <c r="E8" s="3">
        <v>5</v>
      </c>
      <c r="F8" s="3">
        <v>4</v>
      </c>
      <c r="G8" s="3">
        <v>5</v>
      </c>
      <c r="H8" s="3">
        <f>SUM(D8:G8)</f>
        <v>19</v>
      </c>
      <c r="I8" s="3">
        <f t="shared" ref="I8:I11" si="0">(H8/20)*100</f>
        <v>95</v>
      </c>
      <c r="J8" s="3">
        <v>5</v>
      </c>
      <c r="K8" s="3">
        <v>5</v>
      </c>
      <c r="L8" s="3">
        <v>5</v>
      </c>
      <c r="M8" s="3">
        <v>5</v>
      </c>
      <c r="N8" s="3">
        <f>SUM(J8:M8)</f>
        <v>20</v>
      </c>
      <c r="O8" s="3">
        <f t="shared" ref="O8:O11" si="1">(N8/20)*100</f>
        <v>100</v>
      </c>
      <c r="P8" s="36"/>
      <c r="Q8" s="15"/>
      <c r="T8" s="34" t="s">
        <v>38</v>
      </c>
    </row>
    <row r="9" spans="1:20" ht="14.1" customHeight="1">
      <c r="A9" s="27" t="s">
        <v>9</v>
      </c>
      <c r="B9" s="3">
        <v>3</v>
      </c>
      <c r="C9" s="4" t="s">
        <v>14</v>
      </c>
      <c r="D9" s="3">
        <v>5</v>
      </c>
      <c r="E9" s="3">
        <v>5</v>
      </c>
      <c r="F9" s="3">
        <v>4</v>
      </c>
      <c r="G9" s="3">
        <v>5</v>
      </c>
      <c r="H9" s="3">
        <f>SUM(D9:G9)</f>
        <v>19</v>
      </c>
      <c r="I9" s="3">
        <f t="shared" si="0"/>
        <v>95</v>
      </c>
      <c r="J9" s="3">
        <v>5</v>
      </c>
      <c r="K9" s="3">
        <v>5</v>
      </c>
      <c r="L9" s="3">
        <v>5</v>
      </c>
      <c r="M9" s="3">
        <v>4</v>
      </c>
      <c r="N9" s="3">
        <f>SUM(J9:M9)</f>
        <v>19</v>
      </c>
      <c r="O9" s="3">
        <f t="shared" si="1"/>
        <v>95</v>
      </c>
      <c r="P9" s="36"/>
      <c r="Q9" s="15" t="s">
        <v>17</v>
      </c>
      <c r="T9" s="34" t="s">
        <v>39</v>
      </c>
    </row>
    <row r="10" spans="1:20" ht="14.1" customHeight="1">
      <c r="A10" s="27"/>
      <c r="B10" s="3">
        <v>4</v>
      </c>
      <c r="C10" s="4" t="s">
        <v>41</v>
      </c>
      <c r="D10" s="3">
        <v>4</v>
      </c>
      <c r="E10" s="3">
        <v>5</v>
      </c>
      <c r="F10" s="3">
        <v>4</v>
      </c>
      <c r="G10" s="3">
        <v>4</v>
      </c>
      <c r="H10" s="3">
        <f>SUM(D10:G10)</f>
        <v>17</v>
      </c>
      <c r="I10" s="3">
        <f t="shared" si="0"/>
        <v>85</v>
      </c>
      <c r="J10" s="3">
        <v>4</v>
      </c>
      <c r="K10" s="3">
        <v>5</v>
      </c>
      <c r="L10" s="3">
        <v>4</v>
      </c>
      <c r="M10" s="3">
        <v>3</v>
      </c>
      <c r="N10" s="3">
        <f>SUM(J10:M10)</f>
        <v>16</v>
      </c>
      <c r="O10" s="3">
        <f t="shared" si="1"/>
        <v>80</v>
      </c>
      <c r="P10" s="36"/>
      <c r="Q10" s="15" t="s">
        <v>18</v>
      </c>
      <c r="T10" s="34" t="s">
        <v>40</v>
      </c>
    </row>
    <row r="11" spans="1:20" ht="14.1" customHeight="1">
      <c r="A11" s="27"/>
      <c r="B11" s="3">
        <v>5</v>
      </c>
      <c r="C11" s="4" t="s">
        <v>52</v>
      </c>
      <c r="D11" s="3">
        <v>4</v>
      </c>
      <c r="E11" s="3">
        <v>4</v>
      </c>
      <c r="F11" s="3">
        <v>4</v>
      </c>
      <c r="G11" s="3">
        <v>4</v>
      </c>
      <c r="H11" s="3">
        <f>SUM(D11:G11)</f>
        <v>16</v>
      </c>
      <c r="I11" s="3">
        <f t="shared" si="0"/>
        <v>80</v>
      </c>
      <c r="J11" s="3">
        <v>4</v>
      </c>
      <c r="K11" s="3">
        <v>4</v>
      </c>
      <c r="L11" s="3">
        <v>4</v>
      </c>
      <c r="M11" s="3">
        <v>4</v>
      </c>
      <c r="N11" s="3">
        <f>SUM(J11:M11)</f>
        <v>16</v>
      </c>
      <c r="O11" s="3">
        <f t="shared" si="1"/>
        <v>80</v>
      </c>
      <c r="P11" s="36"/>
      <c r="Q11" s="15" t="s">
        <v>19</v>
      </c>
      <c r="T11" s="34" t="s">
        <v>41</v>
      </c>
    </row>
    <row r="12" spans="1:20" ht="14.1" customHeight="1">
      <c r="A12" s="27"/>
      <c r="B12" s="3"/>
      <c r="C12" s="4"/>
      <c r="D12" s="3"/>
      <c r="E12" s="3"/>
      <c r="F12" s="3"/>
      <c r="G12" s="3"/>
      <c r="H12" s="3"/>
      <c r="I12" s="3">
        <f>SUM(I7:I11)</f>
        <v>455</v>
      </c>
      <c r="J12" s="3"/>
      <c r="K12" s="3"/>
      <c r="L12" s="3"/>
      <c r="M12" s="3"/>
      <c r="N12" s="3"/>
      <c r="O12" s="3">
        <f>SUM(O7:O11)</f>
        <v>455</v>
      </c>
      <c r="P12" s="36"/>
      <c r="Q12" s="15" t="s">
        <v>20</v>
      </c>
      <c r="T12" s="34" t="s">
        <v>42</v>
      </c>
    </row>
    <row r="13" spans="1:20" ht="14.1" customHeight="1">
      <c r="A13" s="28"/>
      <c r="B13" s="3"/>
      <c r="C13" s="4"/>
      <c r="D13" s="3"/>
      <c r="E13" s="3"/>
      <c r="F13" s="3"/>
      <c r="G13" s="3"/>
      <c r="H13" s="3"/>
      <c r="I13" s="3">
        <f>I12/5</f>
        <v>91</v>
      </c>
      <c r="J13" s="3"/>
      <c r="K13" s="3"/>
      <c r="L13" s="3"/>
      <c r="M13" s="3"/>
      <c r="N13" s="3"/>
      <c r="O13" s="3">
        <f>O12/5</f>
        <v>91</v>
      </c>
      <c r="P13" s="36"/>
      <c r="Q13" s="15" t="s">
        <v>21</v>
      </c>
      <c r="T13" s="34" t="s">
        <v>43</v>
      </c>
    </row>
    <row r="14" spans="1:20" ht="14.1" customHeight="1">
      <c r="A14" s="29"/>
      <c r="B14" s="8">
        <v>1</v>
      </c>
      <c r="C14" s="9" t="s">
        <v>47</v>
      </c>
      <c r="D14" s="8">
        <v>4</v>
      </c>
      <c r="E14" s="8">
        <v>4</v>
      </c>
      <c r="F14" s="8">
        <v>3</v>
      </c>
      <c r="G14" s="8">
        <v>3</v>
      </c>
      <c r="H14" s="8">
        <f t="shared" ref="H14:H23" si="2">SUM(D14:G14)</f>
        <v>14</v>
      </c>
      <c r="I14" s="3">
        <f t="shared" ref="I14:I23" si="3">(H14/20)*100</f>
        <v>70</v>
      </c>
      <c r="J14" s="8">
        <v>4</v>
      </c>
      <c r="K14" s="8">
        <v>3</v>
      </c>
      <c r="L14" s="8">
        <v>3</v>
      </c>
      <c r="M14" s="8">
        <v>3</v>
      </c>
      <c r="N14" s="8">
        <f t="shared" ref="N14:N23" si="4">SUM(J14:M14)</f>
        <v>13</v>
      </c>
      <c r="O14" s="3">
        <f t="shared" ref="O14:O23" si="5">(N14/20)*100</f>
        <v>65</v>
      </c>
      <c r="P14" s="25"/>
      <c r="Q14" s="15" t="s">
        <v>22</v>
      </c>
      <c r="T14" s="34" t="s">
        <v>44</v>
      </c>
    </row>
    <row r="15" spans="1:20" ht="14.1" customHeight="1">
      <c r="A15" s="30"/>
      <c r="B15" s="8">
        <v>2</v>
      </c>
      <c r="C15" s="9" t="s">
        <v>56</v>
      </c>
      <c r="D15" s="8">
        <v>4</v>
      </c>
      <c r="E15" s="8">
        <v>4</v>
      </c>
      <c r="F15" s="8">
        <v>3</v>
      </c>
      <c r="G15" s="8">
        <v>4</v>
      </c>
      <c r="H15" s="8">
        <f t="shared" si="2"/>
        <v>15</v>
      </c>
      <c r="I15" s="3">
        <f t="shared" si="3"/>
        <v>75</v>
      </c>
      <c r="J15" s="8">
        <v>4</v>
      </c>
      <c r="K15" s="8">
        <v>4</v>
      </c>
      <c r="L15" s="8">
        <v>3</v>
      </c>
      <c r="M15" s="8">
        <v>4</v>
      </c>
      <c r="N15" s="8">
        <f t="shared" si="4"/>
        <v>15</v>
      </c>
      <c r="O15" s="3">
        <f t="shared" si="5"/>
        <v>75</v>
      </c>
      <c r="P15" s="25"/>
      <c r="Q15" s="15"/>
      <c r="T15" s="34" t="s">
        <v>45</v>
      </c>
    </row>
    <row r="16" spans="1:20" ht="14.1" customHeight="1">
      <c r="A16" s="30"/>
      <c r="B16" s="8">
        <v>3</v>
      </c>
      <c r="C16" s="9" t="s">
        <v>48</v>
      </c>
      <c r="D16" s="8">
        <v>4</v>
      </c>
      <c r="E16" s="8">
        <v>4</v>
      </c>
      <c r="F16" s="8">
        <v>3</v>
      </c>
      <c r="G16" s="8">
        <v>4</v>
      </c>
      <c r="H16" s="8">
        <f t="shared" si="2"/>
        <v>15</v>
      </c>
      <c r="I16" s="3">
        <f t="shared" si="3"/>
        <v>75</v>
      </c>
      <c r="J16" s="8">
        <v>4</v>
      </c>
      <c r="K16" s="8">
        <v>4</v>
      </c>
      <c r="L16" s="8">
        <v>3</v>
      </c>
      <c r="M16" s="8">
        <v>4</v>
      </c>
      <c r="N16" s="8">
        <f t="shared" si="4"/>
        <v>15</v>
      </c>
      <c r="O16" s="3">
        <f t="shared" si="5"/>
        <v>75</v>
      </c>
      <c r="P16" s="25"/>
      <c r="Q16" s="17" t="s">
        <v>31</v>
      </c>
      <c r="T16" s="34" t="s">
        <v>46</v>
      </c>
    </row>
    <row r="17" spans="1:20" ht="14.1" customHeight="1">
      <c r="A17" s="30"/>
      <c r="B17" s="8">
        <v>4</v>
      </c>
      <c r="C17" s="9" t="s">
        <v>50</v>
      </c>
      <c r="D17" s="8">
        <v>4</v>
      </c>
      <c r="E17" s="8">
        <v>4</v>
      </c>
      <c r="F17" s="8">
        <v>3</v>
      </c>
      <c r="G17" s="8">
        <v>4</v>
      </c>
      <c r="H17" s="8">
        <f t="shared" si="2"/>
        <v>15</v>
      </c>
      <c r="I17" s="3">
        <f t="shared" si="3"/>
        <v>75</v>
      </c>
      <c r="J17" s="8">
        <v>4</v>
      </c>
      <c r="K17" s="8">
        <v>4</v>
      </c>
      <c r="L17" s="8">
        <v>3</v>
      </c>
      <c r="M17" s="8">
        <v>4</v>
      </c>
      <c r="N17" s="8">
        <f t="shared" si="4"/>
        <v>15</v>
      </c>
      <c r="O17" s="3">
        <f t="shared" si="5"/>
        <v>75</v>
      </c>
      <c r="P17" s="25"/>
      <c r="Q17" s="15"/>
      <c r="T17" s="34" t="s">
        <v>47</v>
      </c>
    </row>
    <row r="18" spans="1:20" ht="14.1" customHeight="1">
      <c r="A18" s="30" t="s">
        <v>11</v>
      </c>
      <c r="B18" s="8">
        <v>5</v>
      </c>
      <c r="C18" s="9" t="s">
        <v>53</v>
      </c>
      <c r="D18" s="8">
        <v>4</v>
      </c>
      <c r="E18" s="8">
        <v>4</v>
      </c>
      <c r="F18" s="8">
        <v>3</v>
      </c>
      <c r="G18" s="8">
        <v>4</v>
      </c>
      <c r="H18" s="8">
        <f t="shared" si="2"/>
        <v>15</v>
      </c>
      <c r="I18" s="3">
        <f t="shared" si="3"/>
        <v>75</v>
      </c>
      <c r="J18" s="8">
        <v>4</v>
      </c>
      <c r="K18" s="8">
        <v>4</v>
      </c>
      <c r="L18" s="8">
        <v>3</v>
      </c>
      <c r="M18" s="8">
        <v>4</v>
      </c>
      <c r="N18" s="8">
        <f t="shared" si="4"/>
        <v>15</v>
      </c>
      <c r="O18" s="3">
        <f t="shared" si="5"/>
        <v>75</v>
      </c>
      <c r="P18" s="25"/>
      <c r="Q18" s="15" t="s">
        <v>26</v>
      </c>
      <c r="T18" s="34" t="s">
        <v>48</v>
      </c>
    </row>
    <row r="19" spans="1:20" ht="14.1" customHeight="1">
      <c r="A19" s="30"/>
      <c r="B19" s="8">
        <v>6</v>
      </c>
      <c r="C19" s="9" t="s">
        <v>58</v>
      </c>
      <c r="D19" s="8">
        <v>4</v>
      </c>
      <c r="E19" s="8">
        <v>3</v>
      </c>
      <c r="F19" s="8">
        <v>3</v>
      </c>
      <c r="G19" s="8">
        <v>4</v>
      </c>
      <c r="H19" s="8">
        <f t="shared" si="2"/>
        <v>14</v>
      </c>
      <c r="I19" s="3">
        <f t="shared" si="3"/>
        <v>70</v>
      </c>
      <c r="J19" s="8">
        <v>3</v>
      </c>
      <c r="K19" s="8">
        <v>3</v>
      </c>
      <c r="L19" s="8">
        <v>3</v>
      </c>
      <c r="M19" s="8">
        <v>4</v>
      </c>
      <c r="N19" s="8">
        <f t="shared" si="4"/>
        <v>13</v>
      </c>
      <c r="O19" s="3">
        <f t="shared" si="5"/>
        <v>65</v>
      </c>
      <c r="P19" s="25"/>
      <c r="Q19" s="15" t="s">
        <v>27</v>
      </c>
      <c r="T19" s="34" t="s">
        <v>49</v>
      </c>
    </row>
    <row r="20" spans="1:20" ht="14.1" customHeight="1">
      <c r="A20" s="30"/>
      <c r="B20" s="8">
        <v>7</v>
      </c>
      <c r="C20" s="9" t="s">
        <v>39</v>
      </c>
      <c r="D20" s="8">
        <v>4</v>
      </c>
      <c r="E20" s="8">
        <v>3</v>
      </c>
      <c r="F20" s="8">
        <v>3</v>
      </c>
      <c r="G20" s="8">
        <v>3</v>
      </c>
      <c r="H20" s="8">
        <f t="shared" si="2"/>
        <v>13</v>
      </c>
      <c r="I20" s="3">
        <f t="shared" si="3"/>
        <v>65</v>
      </c>
      <c r="J20" s="8">
        <v>3</v>
      </c>
      <c r="K20" s="8">
        <v>3</v>
      </c>
      <c r="L20" s="8">
        <v>3</v>
      </c>
      <c r="M20" s="8">
        <v>3</v>
      </c>
      <c r="N20" s="8">
        <f t="shared" si="4"/>
        <v>12</v>
      </c>
      <c r="O20" s="3">
        <f t="shared" si="5"/>
        <v>60</v>
      </c>
      <c r="P20" s="25"/>
      <c r="Q20" s="15" t="s">
        <v>28</v>
      </c>
      <c r="T20" s="34" t="s">
        <v>50</v>
      </c>
    </row>
    <row r="21" spans="1:20" ht="14.1" customHeight="1">
      <c r="A21" s="30"/>
      <c r="B21" s="8">
        <v>8</v>
      </c>
      <c r="C21" s="9" t="s">
        <v>46</v>
      </c>
      <c r="D21" s="8">
        <v>3</v>
      </c>
      <c r="E21" s="8">
        <v>3</v>
      </c>
      <c r="F21" s="8">
        <v>3</v>
      </c>
      <c r="G21" s="8">
        <v>3</v>
      </c>
      <c r="H21" s="8">
        <f t="shared" si="2"/>
        <v>12</v>
      </c>
      <c r="I21" s="3">
        <f t="shared" si="3"/>
        <v>60</v>
      </c>
      <c r="J21" s="8">
        <v>3</v>
      </c>
      <c r="K21" s="8">
        <v>3</v>
      </c>
      <c r="L21" s="8">
        <v>2</v>
      </c>
      <c r="M21" s="8">
        <v>2</v>
      </c>
      <c r="N21" s="8">
        <f t="shared" si="4"/>
        <v>10</v>
      </c>
      <c r="O21" s="3">
        <f t="shared" si="5"/>
        <v>50</v>
      </c>
      <c r="P21" s="25"/>
      <c r="Q21" s="15" t="s">
        <v>29</v>
      </c>
      <c r="T21" s="34" t="s">
        <v>14</v>
      </c>
    </row>
    <row r="22" spans="1:20" ht="14.1" customHeight="1">
      <c r="A22" s="30"/>
      <c r="B22" s="8">
        <v>9</v>
      </c>
      <c r="C22" s="9" t="s">
        <v>51</v>
      </c>
      <c r="D22" s="8">
        <v>3</v>
      </c>
      <c r="E22" s="8">
        <v>3</v>
      </c>
      <c r="F22" s="8">
        <v>3</v>
      </c>
      <c r="G22" s="8">
        <v>3</v>
      </c>
      <c r="H22" s="8">
        <f t="shared" si="2"/>
        <v>12</v>
      </c>
      <c r="I22" s="3">
        <f t="shared" si="3"/>
        <v>60</v>
      </c>
      <c r="J22" s="8">
        <v>3</v>
      </c>
      <c r="K22" s="8">
        <v>3</v>
      </c>
      <c r="L22" s="8">
        <v>2</v>
      </c>
      <c r="M22" s="8">
        <v>2</v>
      </c>
      <c r="N22" s="8">
        <f t="shared" si="4"/>
        <v>10</v>
      </c>
      <c r="O22" s="3">
        <f t="shared" si="5"/>
        <v>50</v>
      </c>
      <c r="P22" s="25"/>
      <c r="Q22" s="15" t="s">
        <v>30</v>
      </c>
      <c r="T22" s="34" t="s">
        <v>51</v>
      </c>
    </row>
    <row r="23" spans="1:20" ht="14.1" customHeight="1">
      <c r="A23" s="30"/>
      <c r="B23" s="8">
        <v>10</v>
      </c>
      <c r="C23" s="9" t="s">
        <v>37</v>
      </c>
      <c r="D23" s="8">
        <v>3</v>
      </c>
      <c r="E23" s="8">
        <v>3</v>
      </c>
      <c r="F23" s="8">
        <v>3</v>
      </c>
      <c r="G23" s="8">
        <v>3</v>
      </c>
      <c r="H23" s="8">
        <f t="shared" si="2"/>
        <v>12</v>
      </c>
      <c r="I23" s="3">
        <f t="shared" si="3"/>
        <v>60</v>
      </c>
      <c r="J23" s="8">
        <v>3</v>
      </c>
      <c r="K23" s="8">
        <v>3</v>
      </c>
      <c r="L23" s="8">
        <v>2</v>
      </c>
      <c r="M23" s="8">
        <v>2</v>
      </c>
      <c r="N23" s="8">
        <f t="shared" si="4"/>
        <v>10</v>
      </c>
      <c r="O23" s="3">
        <f t="shared" si="5"/>
        <v>50</v>
      </c>
      <c r="P23" s="25"/>
      <c r="Q23" s="15"/>
      <c r="T23" s="34" t="s">
        <v>52</v>
      </c>
    </row>
    <row r="24" spans="1:20" ht="14.1" customHeight="1">
      <c r="A24" s="30"/>
      <c r="B24" s="8"/>
      <c r="C24" s="9"/>
      <c r="D24" s="9"/>
      <c r="E24" s="9"/>
      <c r="F24" s="9"/>
      <c r="G24" s="9"/>
      <c r="H24" s="9"/>
      <c r="I24" s="8">
        <f>SUM(I14:I23)</f>
        <v>685</v>
      </c>
      <c r="J24" s="8"/>
      <c r="K24" s="8"/>
      <c r="L24" s="8"/>
      <c r="M24" s="8"/>
      <c r="N24" s="8"/>
      <c r="O24" s="8">
        <f>SUM(O14:O23)</f>
        <v>640</v>
      </c>
      <c r="P24" s="25"/>
      <c r="Q24" s="15"/>
      <c r="T24" s="34" t="s">
        <v>53</v>
      </c>
    </row>
    <row r="25" spans="1:20" ht="14.1" customHeight="1">
      <c r="A25" s="31"/>
      <c r="B25" s="8"/>
      <c r="C25" s="9"/>
      <c r="D25" s="9"/>
      <c r="E25" s="9"/>
      <c r="F25" s="9"/>
      <c r="G25" s="9"/>
      <c r="H25" s="9"/>
      <c r="I25" s="8">
        <f>I24/10</f>
        <v>68.5</v>
      </c>
      <c r="J25" s="8"/>
      <c r="K25" s="8"/>
      <c r="L25" s="8"/>
      <c r="M25" s="8"/>
      <c r="N25" s="8"/>
      <c r="O25" s="8">
        <f>O24/10</f>
        <v>64</v>
      </c>
      <c r="P25" s="25"/>
      <c r="Q25" s="15"/>
      <c r="T25" s="34" t="s">
        <v>54</v>
      </c>
    </row>
    <row r="26" spans="1:20" ht="14.1" customHeight="1">
      <c r="A26" s="32"/>
      <c r="B26" s="10">
        <v>1</v>
      </c>
      <c r="C26" s="11" t="s">
        <v>54</v>
      </c>
      <c r="D26" s="10">
        <v>3</v>
      </c>
      <c r="E26" s="10">
        <v>3</v>
      </c>
      <c r="F26" s="10">
        <v>2</v>
      </c>
      <c r="G26" s="10">
        <v>3</v>
      </c>
      <c r="H26" s="10">
        <f>SUM(D26:G26)</f>
        <v>11</v>
      </c>
      <c r="I26" s="3">
        <f t="shared" ref="I26:I30" si="6">(H26/20)*100</f>
        <v>55.000000000000007</v>
      </c>
      <c r="J26" s="10">
        <v>2</v>
      </c>
      <c r="K26" s="10">
        <v>3</v>
      </c>
      <c r="L26" s="10">
        <v>2</v>
      </c>
      <c r="M26" s="10">
        <v>2</v>
      </c>
      <c r="N26" s="10">
        <f>SUM(J26:M26)</f>
        <v>9</v>
      </c>
      <c r="O26" s="3">
        <f t="shared" ref="O26:O30" si="7">(N26/20)*100</f>
        <v>45</v>
      </c>
      <c r="P26" s="24"/>
      <c r="Q26" s="15"/>
      <c r="T26" s="34" t="s">
        <v>55</v>
      </c>
    </row>
    <row r="27" spans="1:20" ht="14.1" customHeight="1">
      <c r="A27" s="33"/>
      <c r="B27" s="10">
        <v>2</v>
      </c>
      <c r="C27" s="11" t="s">
        <v>59</v>
      </c>
      <c r="D27" s="10">
        <v>3</v>
      </c>
      <c r="E27" s="10">
        <v>2</v>
      </c>
      <c r="F27" s="10">
        <v>3</v>
      </c>
      <c r="G27" s="10">
        <v>2</v>
      </c>
      <c r="H27" s="10">
        <f>SUM(D27:G27)</f>
        <v>10</v>
      </c>
      <c r="I27" s="3">
        <f t="shared" si="6"/>
        <v>50</v>
      </c>
      <c r="J27" s="10">
        <v>2</v>
      </c>
      <c r="K27" s="10">
        <v>3</v>
      </c>
      <c r="L27" s="10">
        <v>2</v>
      </c>
      <c r="M27" s="10">
        <v>2</v>
      </c>
      <c r="N27" s="10">
        <f>SUM(J27:M27)</f>
        <v>9</v>
      </c>
      <c r="O27" s="3">
        <f t="shared" si="7"/>
        <v>45</v>
      </c>
      <c r="P27" s="24"/>
      <c r="Q27" s="15"/>
      <c r="T27" s="35" t="s">
        <v>56</v>
      </c>
    </row>
    <row r="28" spans="1:20" ht="14.1" customHeight="1">
      <c r="A28" s="33" t="s">
        <v>12</v>
      </c>
      <c r="B28" s="10">
        <v>3</v>
      </c>
      <c r="C28" s="11" t="s">
        <v>60</v>
      </c>
      <c r="D28" s="10">
        <v>3</v>
      </c>
      <c r="E28" s="10">
        <v>3</v>
      </c>
      <c r="F28" s="10">
        <v>2</v>
      </c>
      <c r="G28" s="10">
        <v>2</v>
      </c>
      <c r="H28" s="10">
        <f>SUM(D28:G28)</f>
        <v>10</v>
      </c>
      <c r="I28" s="3">
        <f t="shared" si="6"/>
        <v>50</v>
      </c>
      <c r="J28" s="10">
        <v>2</v>
      </c>
      <c r="K28" s="10">
        <v>3</v>
      </c>
      <c r="L28" s="10">
        <v>2</v>
      </c>
      <c r="M28" s="10">
        <v>2</v>
      </c>
      <c r="N28" s="10">
        <f>SUM(J28:M28)</f>
        <v>9</v>
      </c>
      <c r="O28" s="3">
        <f t="shared" si="7"/>
        <v>45</v>
      </c>
      <c r="P28" s="24"/>
      <c r="Q28" s="15"/>
    </row>
    <row r="29" spans="1:20" ht="14.1" customHeight="1">
      <c r="A29" s="12"/>
      <c r="B29" s="10">
        <v>4</v>
      </c>
      <c r="C29" s="11" t="s">
        <v>42</v>
      </c>
      <c r="D29" s="10">
        <v>3</v>
      </c>
      <c r="E29" s="10">
        <v>2</v>
      </c>
      <c r="F29" s="10">
        <v>2</v>
      </c>
      <c r="G29" s="10">
        <v>2</v>
      </c>
      <c r="H29" s="10">
        <f>SUM(D29:G29)</f>
        <v>9</v>
      </c>
      <c r="I29" s="3">
        <f t="shared" si="6"/>
        <v>45</v>
      </c>
      <c r="J29" s="10">
        <v>2</v>
      </c>
      <c r="K29" s="10">
        <v>3</v>
      </c>
      <c r="L29" s="10">
        <v>2</v>
      </c>
      <c r="M29" s="10">
        <v>2</v>
      </c>
      <c r="N29" s="10">
        <f>SUM(J29:M29)</f>
        <v>9</v>
      </c>
      <c r="O29" s="3">
        <f t="shared" si="7"/>
        <v>45</v>
      </c>
      <c r="P29" s="24"/>
      <c r="Q29" s="15"/>
    </row>
    <row r="30" spans="1:20" ht="14.1" customHeight="1">
      <c r="A30" s="12"/>
      <c r="B30" s="10">
        <v>5</v>
      </c>
      <c r="C30" s="11" t="s">
        <v>43</v>
      </c>
      <c r="D30" s="10">
        <v>2</v>
      </c>
      <c r="E30" s="10">
        <v>3</v>
      </c>
      <c r="F30" s="10">
        <v>3</v>
      </c>
      <c r="G30" s="10">
        <v>2</v>
      </c>
      <c r="H30" s="10">
        <f>SUM(D30:G30)</f>
        <v>10</v>
      </c>
      <c r="I30" s="3">
        <f t="shared" si="6"/>
        <v>50</v>
      </c>
      <c r="J30" s="10">
        <v>1</v>
      </c>
      <c r="K30" s="10">
        <v>3</v>
      </c>
      <c r="L30" s="10">
        <v>2</v>
      </c>
      <c r="M30" s="10">
        <v>2</v>
      </c>
      <c r="N30" s="10">
        <f>SUM(J30:M30)</f>
        <v>8</v>
      </c>
      <c r="O30" s="3">
        <f t="shared" si="7"/>
        <v>40</v>
      </c>
      <c r="P30" s="24"/>
      <c r="Q30" s="15"/>
    </row>
    <row r="31" spans="1:20" ht="14.1" customHeight="1">
      <c r="A31" s="12"/>
      <c r="B31" s="11"/>
      <c r="C31" s="11"/>
      <c r="D31" s="11"/>
      <c r="E31" s="11"/>
      <c r="F31" s="11"/>
      <c r="G31" s="11"/>
      <c r="H31" s="11"/>
      <c r="I31" s="10">
        <f>SUM(I26:I30)</f>
        <v>250</v>
      </c>
      <c r="J31" s="10"/>
      <c r="K31" s="10"/>
      <c r="L31" s="10"/>
      <c r="M31" s="10"/>
      <c r="N31" s="10"/>
      <c r="O31" s="10">
        <f>SUM(O26:O30)</f>
        <v>220</v>
      </c>
      <c r="P31" s="24"/>
      <c r="Q31" s="15"/>
    </row>
    <row r="32" spans="1:20" ht="14.1" customHeight="1">
      <c r="A32" s="13"/>
      <c r="B32" s="11"/>
      <c r="C32" s="11"/>
      <c r="D32" s="11"/>
      <c r="E32" s="11"/>
      <c r="F32" s="11"/>
      <c r="G32" s="11"/>
      <c r="H32" s="11"/>
      <c r="I32" s="10">
        <f>I31/5</f>
        <v>50</v>
      </c>
      <c r="J32" s="11"/>
      <c r="K32" s="11"/>
      <c r="L32" s="11"/>
      <c r="M32" s="11"/>
      <c r="N32" s="11"/>
      <c r="O32" s="10">
        <f>O31/5</f>
        <v>44</v>
      </c>
      <c r="P32" s="24"/>
      <c r="Q32" s="15"/>
    </row>
    <row r="33" spans="1:17">
      <c r="A33" s="21"/>
      <c r="B33" s="22"/>
      <c r="C33" s="23" t="s">
        <v>35</v>
      </c>
      <c r="D33" s="6"/>
      <c r="E33" s="6"/>
      <c r="F33" s="6"/>
      <c r="G33" s="6"/>
      <c r="H33" s="6"/>
      <c r="I33" s="7">
        <v>1390</v>
      </c>
      <c r="J33" s="6"/>
      <c r="K33" s="6"/>
      <c r="L33" s="6"/>
      <c r="M33" s="6"/>
      <c r="N33" s="6"/>
      <c r="O33" s="7">
        <v>1315</v>
      </c>
      <c r="P33" s="26"/>
      <c r="Q33" s="15"/>
    </row>
    <row r="34" spans="1:17">
      <c r="A34" s="21"/>
      <c r="B34" s="22"/>
      <c r="C34" s="23" t="s">
        <v>36</v>
      </c>
      <c r="D34" s="6"/>
      <c r="E34" s="6"/>
      <c r="F34" s="6"/>
      <c r="G34" s="6"/>
      <c r="H34" s="6"/>
      <c r="I34" s="7">
        <v>69.5</v>
      </c>
      <c r="J34" s="6"/>
      <c r="K34" s="6"/>
      <c r="L34" s="6"/>
      <c r="M34" s="6"/>
      <c r="N34" s="6"/>
      <c r="O34" s="7">
        <v>65.75</v>
      </c>
      <c r="P34" s="26"/>
      <c r="Q34" s="16"/>
    </row>
    <row r="35" spans="1:17"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 t="s">
        <v>34</v>
      </c>
    </row>
    <row r="36" spans="1:17"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 t="s">
        <v>32</v>
      </c>
    </row>
    <row r="37" spans="1:17"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 t="s">
        <v>33</v>
      </c>
    </row>
  </sheetData>
  <mergeCells count="4">
    <mergeCell ref="A1:Q1"/>
    <mergeCell ref="D5:I5"/>
    <mergeCell ref="J5:O5"/>
    <mergeCell ref="D4:O4"/>
  </mergeCells>
  <pageMargins left="0.45" right="0.45" top="0.5" bottom="0.25" header="0.3" footer="0.3"/>
  <pageSetup paperSize="5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156"/>
  <sheetViews>
    <sheetView topLeftCell="A138" workbookViewId="0">
      <selection sqref="A1:Q156"/>
    </sheetView>
  </sheetViews>
  <sheetFormatPr defaultRowHeight="15"/>
  <cols>
    <col min="1" max="1" width="20.140625" customWidth="1"/>
    <col min="2" max="2" width="3.5703125" customWidth="1"/>
    <col min="3" max="3" width="20" customWidth="1"/>
    <col min="4" max="8" width="4.28515625" customWidth="1"/>
    <col min="9" max="9" width="6.7109375" customWidth="1"/>
    <col min="10" max="14" width="4.28515625" customWidth="1"/>
    <col min="15" max="15" width="6.7109375" customWidth="1"/>
    <col min="16" max="16" width="7.140625" customWidth="1"/>
    <col min="17" max="17" width="40.85546875" customWidth="1"/>
  </cols>
  <sheetData>
    <row r="1" spans="1:17" ht="15" customHeight="1">
      <c r="A1" s="113" t="s">
        <v>152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</row>
    <row r="2" spans="1:17" ht="14.1" customHeight="1">
      <c r="A2" s="1" t="s">
        <v>23</v>
      </c>
      <c r="B2" s="2" t="s">
        <v>25</v>
      </c>
      <c r="C2" s="1" t="s">
        <v>74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14.1" customHeight="1">
      <c r="A3" s="1" t="s">
        <v>24</v>
      </c>
      <c r="B3" s="2" t="s">
        <v>25</v>
      </c>
      <c r="C3" s="1" t="s">
        <v>75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>
      <c r="A4" s="51"/>
      <c r="B4" s="51"/>
      <c r="C4" s="52"/>
      <c r="D4" s="120" t="s">
        <v>63</v>
      </c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2"/>
      <c r="P4" s="71"/>
      <c r="Q4" s="51"/>
    </row>
    <row r="5" spans="1:17">
      <c r="A5" s="54" t="s">
        <v>8</v>
      </c>
      <c r="B5" s="54" t="s">
        <v>10</v>
      </c>
      <c r="C5" s="54" t="s">
        <v>1</v>
      </c>
      <c r="D5" s="123" t="s">
        <v>61</v>
      </c>
      <c r="E5" s="124"/>
      <c r="F5" s="124"/>
      <c r="G5" s="124"/>
      <c r="H5" s="124"/>
      <c r="I5" s="125"/>
      <c r="J5" s="123" t="s">
        <v>62</v>
      </c>
      <c r="K5" s="124"/>
      <c r="L5" s="124"/>
      <c r="M5" s="124"/>
      <c r="N5" s="124"/>
      <c r="O5" s="125"/>
      <c r="P5" s="72" t="s">
        <v>7</v>
      </c>
      <c r="Q5" s="54" t="s">
        <v>15</v>
      </c>
    </row>
    <row r="6" spans="1:17">
      <c r="A6" s="56"/>
      <c r="B6" s="56"/>
      <c r="C6" s="56"/>
      <c r="D6" s="57">
        <v>1</v>
      </c>
      <c r="E6" s="57">
        <v>2</v>
      </c>
      <c r="F6" s="57">
        <v>3</v>
      </c>
      <c r="G6" s="57">
        <v>4</v>
      </c>
      <c r="H6" s="57" t="s">
        <v>4</v>
      </c>
      <c r="I6" s="57" t="s">
        <v>5</v>
      </c>
      <c r="J6" s="57">
        <v>1</v>
      </c>
      <c r="K6" s="57">
        <v>2</v>
      </c>
      <c r="L6" s="57">
        <v>3</v>
      </c>
      <c r="M6" s="57">
        <v>4</v>
      </c>
      <c r="N6" s="47" t="s">
        <v>4</v>
      </c>
      <c r="O6" s="47" t="s">
        <v>5</v>
      </c>
      <c r="P6" s="73"/>
      <c r="Q6" s="56"/>
    </row>
    <row r="7" spans="1:17" ht="14.1" customHeight="1">
      <c r="A7" s="5"/>
      <c r="B7" s="3">
        <v>1</v>
      </c>
      <c r="C7" s="4" t="s">
        <v>13</v>
      </c>
      <c r="D7" s="3">
        <v>5</v>
      </c>
      <c r="E7" s="3">
        <v>4</v>
      </c>
      <c r="F7" s="3">
        <v>5</v>
      </c>
      <c r="G7" s="3">
        <v>4</v>
      </c>
      <c r="H7" s="3">
        <f>SUM(D7:G7)</f>
        <v>18</v>
      </c>
      <c r="I7" s="3">
        <f>(H7/20)*100</f>
        <v>90</v>
      </c>
      <c r="J7" s="3">
        <v>5</v>
      </c>
      <c r="K7" s="3">
        <v>5</v>
      </c>
      <c r="L7" s="3">
        <v>5</v>
      </c>
      <c r="M7" s="3">
        <v>5</v>
      </c>
      <c r="N7" s="3">
        <f>SUM(J7:M7)</f>
        <v>20</v>
      </c>
      <c r="O7" s="3">
        <f>(N7/20)*100</f>
        <v>100</v>
      </c>
      <c r="P7" s="74">
        <f>(I7+O7)/2</f>
        <v>95</v>
      </c>
      <c r="Q7" s="20" t="s">
        <v>16</v>
      </c>
    </row>
    <row r="8" spans="1:17" ht="14.1" customHeight="1">
      <c r="A8" s="27"/>
      <c r="B8" s="3">
        <v>2</v>
      </c>
      <c r="C8" s="4" t="s">
        <v>57</v>
      </c>
      <c r="D8" s="3">
        <v>5</v>
      </c>
      <c r="E8" s="3">
        <v>4</v>
      </c>
      <c r="F8" s="3">
        <v>4</v>
      </c>
      <c r="G8" s="3">
        <v>4</v>
      </c>
      <c r="H8" s="3">
        <f>SUM(D8:G8)</f>
        <v>17</v>
      </c>
      <c r="I8" s="3">
        <f t="shared" ref="I8:I11" si="0">(H8/20)*100</f>
        <v>85</v>
      </c>
      <c r="J8" s="3">
        <v>5</v>
      </c>
      <c r="K8" s="3">
        <v>5</v>
      </c>
      <c r="L8" s="3">
        <v>5</v>
      </c>
      <c r="M8" s="3">
        <v>4</v>
      </c>
      <c r="N8" s="3">
        <f>SUM(J8:M8)</f>
        <v>19</v>
      </c>
      <c r="O8" s="3">
        <f t="shared" ref="O8:O11" si="1">(N8/20)*100</f>
        <v>95</v>
      </c>
      <c r="P8" s="74">
        <f t="shared" ref="P8:P13" si="2">(I8+O8)/2</f>
        <v>90</v>
      </c>
      <c r="Q8" s="15"/>
    </row>
    <row r="9" spans="1:17" ht="14.1" customHeight="1">
      <c r="A9" s="27" t="s">
        <v>9</v>
      </c>
      <c r="B9" s="3">
        <v>3</v>
      </c>
      <c r="C9" s="4" t="s">
        <v>14</v>
      </c>
      <c r="D9" s="3">
        <v>4</v>
      </c>
      <c r="E9" s="3">
        <v>4</v>
      </c>
      <c r="F9" s="3">
        <v>4</v>
      </c>
      <c r="G9" s="3">
        <v>5</v>
      </c>
      <c r="H9" s="3">
        <f>SUM(D9:G9)</f>
        <v>17</v>
      </c>
      <c r="I9" s="3">
        <f t="shared" si="0"/>
        <v>85</v>
      </c>
      <c r="J9" s="3">
        <v>5</v>
      </c>
      <c r="K9" s="3">
        <v>5</v>
      </c>
      <c r="L9" s="3">
        <v>4</v>
      </c>
      <c r="M9" s="3">
        <v>5</v>
      </c>
      <c r="N9" s="3">
        <f>SUM(J9:M9)</f>
        <v>19</v>
      </c>
      <c r="O9" s="3">
        <f t="shared" si="1"/>
        <v>95</v>
      </c>
      <c r="P9" s="74">
        <f t="shared" si="2"/>
        <v>90</v>
      </c>
      <c r="Q9" s="15" t="s">
        <v>17</v>
      </c>
    </row>
    <row r="10" spans="1:17" ht="14.1" customHeight="1">
      <c r="A10" s="27"/>
      <c r="B10" s="3">
        <v>4</v>
      </c>
      <c r="C10" s="4" t="s">
        <v>41</v>
      </c>
      <c r="D10" s="3">
        <v>3</v>
      </c>
      <c r="E10" s="3">
        <v>3</v>
      </c>
      <c r="F10" s="3">
        <v>3</v>
      </c>
      <c r="G10" s="3">
        <v>3</v>
      </c>
      <c r="H10" s="3">
        <f>SUM(D10:G10)</f>
        <v>12</v>
      </c>
      <c r="I10" s="3">
        <f t="shared" si="0"/>
        <v>60</v>
      </c>
      <c r="J10" s="3">
        <v>5</v>
      </c>
      <c r="K10" s="3">
        <v>5</v>
      </c>
      <c r="L10" s="3">
        <v>4</v>
      </c>
      <c r="M10" s="3">
        <v>3</v>
      </c>
      <c r="N10" s="3">
        <f>SUM(J10:M10)</f>
        <v>17</v>
      </c>
      <c r="O10" s="3">
        <f t="shared" si="1"/>
        <v>85</v>
      </c>
      <c r="P10" s="74">
        <f t="shared" si="2"/>
        <v>72.5</v>
      </c>
      <c r="Q10" s="15" t="s">
        <v>18</v>
      </c>
    </row>
    <row r="11" spans="1:17" ht="14.1" customHeight="1">
      <c r="A11" s="27"/>
      <c r="B11" s="3">
        <v>5</v>
      </c>
      <c r="C11" s="4" t="s">
        <v>52</v>
      </c>
      <c r="D11" s="3">
        <v>3</v>
      </c>
      <c r="E11" s="3">
        <v>3</v>
      </c>
      <c r="F11" s="3">
        <v>2</v>
      </c>
      <c r="G11" s="3">
        <v>3</v>
      </c>
      <c r="H11" s="3">
        <f>SUM(D11:G11)</f>
        <v>11</v>
      </c>
      <c r="I11" s="3">
        <f t="shared" si="0"/>
        <v>55.000000000000007</v>
      </c>
      <c r="J11" s="3">
        <v>5</v>
      </c>
      <c r="K11" s="3">
        <v>4</v>
      </c>
      <c r="L11" s="3">
        <v>4</v>
      </c>
      <c r="M11" s="3">
        <v>4</v>
      </c>
      <c r="N11" s="3">
        <f>SUM(J11:M11)</f>
        <v>17</v>
      </c>
      <c r="O11" s="3">
        <f t="shared" si="1"/>
        <v>85</v>
      </c>
      <c r="P11" s="74">
        <f t="shared" si="2"/>
        <v>70</v>
      </c>
      <c r="Q11" s="15" t="s">
        <v>19</v>
      </c>
    </row>
    <row r="12" spans="1:17" ht="14.1" customHeight="1">
      <c r="A12" s="27"/>
      <c r="B12" s="3"/>
      <c r="C12" s="4"/>
      <c r="D12" s="3"/>
      <c r="E12" s="3"/>
      <c r="F12" s="3"/>
      <c r="G12" s="3"/>
      <c r="H12" s="3"/>
      <c r="I12" s="3">
        <f>SUM(I7:I11)</f>
        <v>375</v>
      </c>
      <c r="J12" s="3"/>
      <c r="K12" s="3"/>
      <c r="L12" s="3"/>
      <c r="M12" s="3"/>
      <c r="N12" s="3"/>
      <c r="O12" s="3">
        <f>SUM(O7:O11)</f>
        <v>460</v>
      </c>
      <c r="P12" s="74">
        <f t="shared" si="2"/>
        <v>417.5</v>
      </c>
      <c r="Q12" s="15" t="s">
        <v>20</v>
      </c>
    </row>
    <row r="13" spans="1:17" ht="14.1" customHeight="1">
      <c r="A13" s="28"/>
      <c r="B13" s="3"/>
      <c r="C13" s="4"/>
      <c r="D13" s="3"/>
      <c r="E13" s="3"/>
      <c r="F13" s="3"/>
      <c r="G13" s="3"/>
      <c r="H13" s="3"/>
      <c r="I13" s="3">
        <f>I12/5</f>
        <v>75</v>
      </c>
      <c r="J13" s="3"/>
      <c r="K13" s="3"/>
      <c r="L13" s="3"/>
      <c r="M13" s="3"/>
      <c r="N13" s="3"/>
      <c r="O13" s="3">
        <f>O12/5</f>
        <v>92</v>
      </c>
      <c r="P13" s="74">
        <f t="shared" si="2"/>
        <v>83.5</v>
      </c>
      <c r="Q13" s="15" t="s">
        <v>21</v>
      </c>
    </row>
    <row r="14" spans="1:17" ht="14.1" customHeight="1">
      <c r="A14" s="29"/>
      <c r="B14" s="8">
        <v>1</v>
      </c>
      <c r="C14" s="9" t="s">
        <v>47</v>
      </c>
      <c r="D14" s="8">
        <v>2</v>
      </c>
      <c r="E14" s="8">
        <v>2</v>
      </c>
      <c r="F14" s="8">
        <v>2</v>
      </c>
      <c r="G14" s="8">
        <v>3</v>
      </c>
      <c r="H14" s="8">
        <f t="shared" ref="H14:H23" si="3">SUM(D14:G14)</f>
        <v>9</v>
      </c>
      <c r="I14" s="8">
        <f t="shared" ref="I14:I23" si="4">(H14/20)*100</f>
        <v>45</v>
      </c>
      <c r="J14" s="8">
        <v>4</v>
      </c>
      <c r="K14" s="8">
        <v>3</v>
      </c>
      <c r="L14" s="8">
        <v>3</v>
      </c>
      <c r="M14" s="8">
        <v>3</v>
      </c>
      <c r="N14" s="8">
        <f t="shared" ref="N14:N23" si="5">SUM(J14:M14)</f>
        <v>13</v>
      </c>
      <c r="O14" s="58">
        <f t="shared" ref="O14:O23" si="6">(N14/20)*100</f>
        <v>65</v>
      </c>
      <c r="P14" s="77">
        <f t="shared" ref="P14:P23" si="7">(I14+O14)/2</f>
        <v>55</v>
      </c>
      <c r="Q14" s="15" t="s">
        <v>22</v>
      </c>
    </row>
    <row r="15" spans="1:17" ht="14.1" customHeight="1">
      <c r="A15" s="30"/>
      <c r="B15" s="8">
        <v>2</v>
      </c>
      <c r="C15" s="9" t="s">
        <v>56</v>
      </c>
      <c r="D15" s="8">
        <v>3</v>
      </c>
      <c r="E15" s="8" t="s">
        <v>69</v>
      </c>
      <c r="F15" s="8">
        <v>3</v>
      </c>
      <c r="G15" s="8">
        <v>3</v>
      </c>
      <c r="H15" s="8">
        <f t="shared" si="3"/>
        <v>9</v>
      </c>
      <c r="I15" s="8">
        <f t="shared" si="4"/>
        <v>45</v>
      </c>
      <c r="J15" s="8">
        <v>4</v>
      </c>
      <c r="K15" s="8">
        <v>4</v>
      </c>
      <c r="L15" s="8">
        <v>3</v>
      </c>
      <c r="M15" s="8">
        <v>4</v>
      </c>
      <c r="N15" s="8">
        <f t="shared" si="5"/>
        <v>15</v>
      </c>
      <c r="O15" s="58">
        <f t="shared" si="6"/>
        <v>75</v>
      </c>
      <c r="P15" s="77">
        <f t="shared" si="7"/>
        <v>60</v>
      </c>
      <c r="Q15" s="15"/>
    </row>
    <row r="16" spans="1:17" ht="14.1" customHeight="1">
      <c r="A16" s="30"/>
      <c r="B16" s="8">
        <v>3</v>
      </c>
      <c r="C16" s="9" t="s">
        <v>48</v>
      </c>
      <c r="D16" s="8">
        <v>3</v>
      </c>
      <c r="E16" s="8">
        <v>3</v>
      </c>
      <c r="F16" s="8">
        <v>2</v>
      </c>
      <c r="G16" s="8">
        <v>3</v>
      </c>
      <c r="H16" s="8">
        <f t="shared" si="3"/>
        <v>11</v>
      </c>
      <c r="I16" s="8">
        <f t="shared" si="4"/>
        <v>55.000000000000007</v>
      </c>
      <c r="J16" s="8">
        <v>4</v>
      </c>
      <c r="K16" s="8">
        <v>4</v>
      </c>
      <c r="L16" s="8">
        <v>3</v>
      </c>
      <c r="M16" s="8">
        <v>4</v>
      </c>
      <c r="N16" s="8">
        <f t="shared" si="5"/>
        <v>15</v>
      </c>
      <c r="O16" s="58">
        <f t="shared" si="6"/>
        <v>75</v>
      </c>
      <c r="P16" s="77">
        <f t="shared" si="7"/>
        <v>65</v>
      </c>
      <c r="Q16" s="17" t="s">
        <v>31</v>
      </c>
    </row>
    <row r="17" spans="1:17" ht="14.1" customHeight="1">
      <c r="A17" s="30"/>
      <c r="B17" s="8">
        <v>4</v>
      </c>
      <c r="C17" s="9" t="s">
        <v>50</v>
      </c>
      <c r="D17" s="8">
        <v>3</v>
      </c>
      <c r="E17" s="8">
        <v>3</v>
      </c>
      <c r="F17" s="8">
        <v>2</v>
      </c>
      <c r="G17" s="8">
        <v>3</v>
      </c>
      <c r="H17" s="8">
        <f t="shared" si="3"/>
        <v>11</v>
      </c>
      <c r="I17" s="8">
        <f t="shared" si="4"/>
        <v>55.000000000000007</v>
      </c>
      <c r="J17" s="8">
        <v>4</v>
      </c>
      <c r="K17" s="8">
        <v>4</v>
      </c>
      <c r="L17" s="8">
        <v>3</v>
      </c>
      <c r="M17" s="8">
        <v>4</v>
      </c>
      <c r="N17" s="8">
        <f t="shared" si="5"/>
        <v>15</v>
      </c>
      <c r="O17" s="58">
        <f t="shared" si="6"/>
        <v>75</v>
      </c>
      <c r="P17" s="77">
        <f t="shared" si="7"/>
        <v>65</v>
      </c>
      <c r="Q17" s="15"/>
    </row>
    <row r="18" spans="1:17" ht="14.1" customHeight="1">
      <c r="A18" s="30" t="s">
        <v>11</v>
      </c>
      <c r="B18" s="8">
        <v>5</v>
      </c>
      <c r="C18" s="9" t="s">
        <v>53</v>
      </c>
      <c r="D18" s="8">
        <v>3</v>
      </c>
      <c r="E18" s="8">
        <v>3</v>
      </c>
      <c r="F18" s="8">
        <v>3</v>
      </c>
      <c r="G18" s="8">
        <v>3</v>
      </c>
      <c r="H18" s="8">
        <f t="shared" si="3"/>
        <v>12</v>
      </c>
      <c r="I18" s="8">
        <f t="shared" si="4"/>
        <v>60</v>
      </c>
      <c r="J18" s="8">
        <v>4</v>
      </c>
      <c r="K18" s="8">
        <v>4</v>
      </c>
      <c r="L18" s="8">
        <v>3</v>
      </c>
      <c r="M18" s="8">
        <v>4</v>
      </c>
      <c r="N18" s="8">
        <f t="shared" si="5"/>
        <v>15</v>
      </c>
      <c r="O18" s="58">
        <f t="shared" si="6"/>
        <v>75</v>
      </c>
      <c r="P18" s="77">
        <f t="shared" si="7"/>
        <v>67.5</v>
      </c>
      <c r="Q18" s="15" t="s">
        <v>26</v>
      </c>
    </row>
    <row r="19" spans="1:17" ht="14.1" customHeight="1">
      <c r="A19" s="30"/>
      <c r="B19" s="8">
        <v>6</v>
      </c>
      <c r="C19" s="9" t="s">
        <v>58</v>
      </c>
      <c r="D19" s="8">
        <v>2</v>
      </c>
      <c r="E19" s="8">
        <v>2</v>
      </c>
      <c r="F19" s="8">
        <v>2</v>
      </c>
      <c r="G19" s="8">
        <v>2</v>
      </c>
      <c r="H19" s="8">
        <f t="shared" si="3"/>
        <v>8</v>
      </c>
      <c r="I19" s="8">
        <f t="shared" si="4"/>
        <v>40</v>
      </c>
      <c r="J19" s="8">
        <v>3</v>
      </c>
      <c r="K19" s="8">
        <v>3</v>
      </c>
      <c r="L19" s="8">
        <v>3</v>
      </c>
      <c r="M19" s="8">
        <v>4</v>
      </c>
      <c r="N19" s="8">
        <f t="shared" si="5"/>
        <v>13</v>
      </c>
      <c r="O19" s="58">
        <f t="shared" si="6"/>
        <v>65</v>
      </c>
      <c r="P19" s="77">
        <f t="shared" si="7"/>
        <v>52.5</v>
      </c>
      <c r="Q19" s="15" t="s">
        <v>27</v>
      </c>
    </row>
    <row r="20" spans="1:17" ht="14.1" customHeight="1">
      <c r="A20" s="30"/>
      <c r="B20" s="8">
        <v>7</v>
      </c>
      <c r="C20" s="9" t="s">
        <v>39</v>
      </c>
      <c r="D20" s="8">
        <v>2</v>
      </c>
      <c r="E20" s="8">
        <v>2</v>
      </c>
      <c r="F20" s="8">
        <v>2</v>
      </c>
      <c r="G20" s="8">
        <v>2</v>
      </c>
      <c r="H20" s="8">
        <f t="shared" si="3"/>
        <v>8</v>
      </c>
      <c r="I20" s="8">
        <f t="shared" si="4"/>
        <v>40</v>
      </c>
      <c r="J20" s="8">
        <v>3</v>
      </c>
      <c r="K20" s="8">
        <v>3</v>
      </c>
      <c r="L20" s="8">
        <v>3</v>
      </c>
      <c r="M20" s="8">
        <v>3</v>
      </c>
      <c r="N20" s="8">
        <f t="shared" si="5"/>
        <v>12</v>
      </c>
      <c r="O20" s="58">
        <f t="shared" si="6"/>
        <v>60</v>
      </c>
      <c r="P20" s="77">
        <f t="shared" si="7"/>
        <v>50</v>
      </c>
      <c r="Q20" s="15" t="s">
        <v>28</v>
      </c>
    </row>
    <row r="21" spans="1:17" ht="14.1" customHeight="1">
      <c r="A21" s="30"/>
      <c r="B21" s="8">
        <v>8</v>
      </c>
      <c r="C21" s="9" t="s">
        <v>46</v>
      </c>
      <c r="D21" s="8">
        <v>2</v>
      </c>
      <c r="E21" s="8">
        <v>2</v>
      </c>
      <c r="F21" s="8">
        <v>2</v>
      </c>
      <c r="G21" s="8">
        <v>2</v>
      </c>
      <c r="H21" s="8">
        <f t="shared" si="3"/>
        <v>8</v>
      </c>
      <c r="I21" s="8">
        <f t="shared" si="4"/>
        <v>40</v>
      </c>
      <c r="J21" s="8">
        <v>3</v>
      </c>
      <c r="K21" s="8">
        <v>3</v>
      </c>
      <c r="L21" s="8">
        <v>3</v>
      </c>
      <c r="M21" s="8">
        <v>3</v>
      </c>
      <c r="N21" s="8">
        <f t="shared" si="5"/>
        <v>12</v>
      </c>
      <c r="O21" s="58">
        <f t="shared" si="6"/>
        <v>60</v>
      </c>
      <c r="P21" s="77">
        <f t="shared" si="7"/>
        <v>50</v>
      </c>
      <c r="Q21" s="15" t="s">
        <v>29</v>
      </c>
    </row>
    <row r="22" spans="1:17" ht="14.1" customHeight="1">
      <c r="A22" s="30"/>
      <c r="B22" s="8">
        <v>9</v>
      </c>
      <c r="C22" s="9" t="s">
        <v>51</v>
      </c>
      <c r="D22" s="8">
        <v>2</v>
      </c>
      <c r="E22" s="8">
        <v>2</v>
      </c>
      <c r="F22" s="8">
        <v>2</v>
      </c>
      <c r="G22" s="8">
        <v>2</v>
      </c>
      <c r="H22" s="8">
        <f t="shared" si="3"/>
        <v>8</v>
      </c>
      <c r="I22" s="8">
        <f t="shared" si="4"/>
        <v>40</v>
      </c>
      <c r="J22" s="8">
        <v>3</v>
      </c>
      <c r="K22" s="8">
        <v>3</v>
      </c>
      <c r="L22" s="8">
        <v>3</v>
      </c>
      <c r="M22" s="8">
        <v>3</v>
      </c>
      <c r="N22" s="8">
        <f t="shared" si="5"/>
        <v>12</v>
      </c>
      <c r="O22" s="58">
        <f t="shared" si="6"/>
        <v>60</v>
      </c>
      <c r="P22" s="77">
        <f t="shared" si="7"/>
        <v>50</v>
      </c>
      <c r="Q22" s="15" t="s">
        <v>30</v>
      </c>
    </row>
    <row r="23" spans="1:17" ht="14.1" customHeight="1">
      <c r="A23" s="30"/>
      <c r="B23" s="8">
        <v>10</v>
      </c>
      <c r="C23" s="9" t="s">
        <v>37</v>
      </c>
      <c r="D23" s="8">
        <v>2</v>
      </c>
      <c r="E23" s="8">
        <v>2</v>
      </c>
      <c r="F23" s="8">
        <v>2</v>
      </c>
      <c r="G23" s="8">
        <v>2</v>
      </c>
      <c r="H23" s="8">
        <f t="shared" si="3"/>
        <v>8</v>
      </c>
      <c r="I23" s="8">
        <f t="shared" si="4"/>
        <v>40</v>
      </c>
      <c r="J23" s="8">
        <v>3</v>
      </c>
      <c r="K23" s="8">
        <v>3</v>
      </c>
      <c r="L23" s="8">
        <v>3</v>
      </c>
      <c r="M23" s="8">
        <v>3</v>
      </c>
      <c r="N23" s="8">
        <f t="shared" si="5"/>
        <v>12</v>
      </c>
      <c r="O23" s="58">
        <f t="shared" si="6"/>
        <v>60</v>
      </c>
      <c r="P23" s="77">
        <f t="shared" si="7"/>
        <v>50</v>
      </c>
      <c r="Q23" s="15"/>
    </row>
    <row r="24" spans="1:17" ht="14.1" customHeight="1">
      <c r="A24" s="30"/>
      <c r="B24" s="8"/>
      <c r="C24" s="9"/>
      <c r="D24" s="9"/>
      <c r="E24" s="9"/>
      <c r="F24" s="9"/>
      <c r="G24" s="9"/>
      <c r="H24" s="9"/>
      <c r="I24" s="8">
        <f>SUM(I14:I23)</f>
        <v>460</v>
      </c>
      <c r="J24" s="8"/>
      <c r="K24" s="8"/>
      <c r="L24" s="8"/>
      <c r="M24" s="8"/>
      <c r="N24" s="8"/>
      <c r="O24" s="58">
        <f>SUM(O14:O23)</f>
        <v>670</v>
      </c>
      <c r="P24" s="77">
        <f>(I24+O24)/2</f>
        <v>565</v>
      </c>
      <c r="Q24" s="17" t="s">
        <v>64</v>
      </c>
    </row>
    <row r="25" spans="1:17" ht="14.1" customHeight="1">
      <c r="A25" s="31"/>
      <c r="B25" s="8"/>
      <c r="C25" s="9"/>
      <c r="D25" s="9"/>
      <c r="E25" s="9"/>
      <c r="F25" s="9"/>
      <c r="G25" s="9"/>
      <c r="H25" s="9"/>
      <c r="I25" s="8">
        <f>I24/10</f>
        <v>46</v>
      </c>
      <c r="J25" s="8"/>
      <c r="K25" s="8"/>
      <c r="L25" s="8"/>
      <c r="M25" s="8"/>
      <c r="N25" s="8"/>
      <c r="O25" s="58">
        <f>O24/10</f>
        <v>67</v>
      </c>
      <c r="P25" s="77">
        <f>(I25+O25)/2</f>
        <v>56.5</v>
      </c>
      <c r="Q25" s="15"/>
    </row>
    <row r="26" spans="1:17" ht="14.1" customHeight="1">
      <c r="A26" s="32"/>
      <c r="B26" s="10">
        <v>1</v>
      </c>
      <c r="C26" s="11" t="s">
        <v>54</v>
      </c>
      <c r="D26" s="10">
        <v>2</v>
      </c>
      <c r="E26" s="10">
        <v>2</v>
      </c>
      <c r="F26" s="10">
        <v>1</v>
      </c>
      <c r="G26" s="10">
        <v>1</v>
      </c>
      <c r="H26" s="10">
        <f>SUM(D26:G26)</f>
        <v>6</v>
      </c>
      <c r="I26" s="10">
        <f t="shared" ref="I26:I30" si="8">(H26/20)*100</f>
        <v>30</v>
      </c>
      <c r="J26" s="10">
        <v>3</v>
      </c>
      <c r="K26" s="10">
        <v>3</v>
      </c>
      <c r="L26" s="10">
        <v>2</v>
      </c>
      <c r="M26" s="10">
        <v>2</v>
      </c>
      <c r="N26" s="10">
        <f>SUM(J26:M26)</f>
        <v>10</v>
      </c>
      <c r="O26" s="10">
        <f t="shared" ref="O26:O30" si="9">(N26/20)*100</f>
        <v>50</v>
      </c>
      <c r="P26" s="75">
        <f t="shared" ref="P26:P30" si="10">(I26+O26)/2</f>
        <v>40</v>
      </c>
      <c r="Q26" s="15" t="s">
        <v>70</v>
      </c>
    </row>
    <row r="27" spans="1:17" ht="14.1" customHeight="1">
      <c r="A27" s="33"/>
      <c r="B27" s="10">
        <v>2</v>
      </c>
      <c r="C27" s="11" t="s">
        <v>59</v>
      </c>
      <c r="D27" s="10">
        <v>1</v>
      </c>
      <c r="E27" s="10">
        <v>2</v>
      </c>
      <c r="F27" s="10">
        <v>1</v>
      </c>
      <c r="G27" s="10">
        <v>1</v>
      </c>
      <c r="H27" s="10">
        <f>SUM(D27:G27)</f>
        <v>5</v>
      </c>
      <c r="I27" s="10">
        <f t="shared" si="8"/>
        <v>25</v>
      </c>
      <c r="J27" s="10">
        <v>3</v>
      </c>
      <c r="K27" s="10">
        <v>3</v>
      </c>
      <c r="L27" s="10">
        <v>2</v>
      </c>
      <c r="M27" s="10">
        <v>2</v>
      </c>
      <c r="N27" s="10">
        <f>SUM(J27:M27)</f>
        <v>10</v>
      </c>
      <c r="O27" s="10">
        <f t="shared" si="9"/>
        <v>50</v>
      </c>
      <c r="P27" s="75">
        <f t="shared" si="10"/>
        <v>37.5</v>
      </c>
      <c r="Q27" s="15" t="s">
        <v>65</v>
      </c>
    </row>
    <row r="28" spans="1:17" ht="14.1" customHeight="1">
      <c r="A28" s="33" t="s">
        <v>12</v>
      </c>
      <c r="B28" s="10">
        <v>3</v>
      </c>
      <c r="C28" s="11" t="s">
        <v>60</v>
      </c>
      <c r="D28" s="10">
        <v>1</v>
      </c>
      <c r="E28" s="10">
        <v>2</v>
      </c>
      <c r="F28" s="10">
        <v>1</v>
      </c>
      <c r="G28" s="10">
        <v>1</v>
      </c>
      <c r="H28" s="10">
        <f>SUM(D28:G28)</f>
        <v>5</v>
      </c>
      <c r="I28" s="10">
        <f t="shared" si="8"/>
        <v>25</v>
      </c>
      <c r="J28" s="10">
        <v>3</v>
      </c>
      <c r="K28" s="10">
        <v>3</v>
      </c>
      <c r="L28" s="10">
        <v>2</v>
      </c>
      <c r="M28" s="10">
        <v>2</v>
      </c>
      <c r="N28" s="10">
        <f>SUM(J28:M28)</f>
        <v>10</v>
      </c>
      <c r="O28" s="10">
        <f t="shared" si="9"/>
        <v>50</v>
      </c>
      <c r="P28" s="75">
        <f t="shared" si="10"/>
        <v>37.5</v>
      </c>
      <c r="Q28" s="15" t="s">
        <v>71</v>
      </c>
    </row>
    <row r="29" spans="1:17" ht="14.1" customHeight="1">
      <c r="A29" s="12"/>
      <c r="B29" s="10">
        <v>4</v>
      </c>
      <c r="C29" s="11" t="s">
        <v>42</v>
      </c>
      <c r="D29" s="10">
        <v>2</v>
      </c>
      <c r="E29" s="10">
        <v>2</v>
      </c>
      <c r="F29" s="10">
        <v>1</v>
      </c>
      <c r="G29" s="10">
        <v>1</v>
      </c>
      <c r="H29" s="10">
        <f>SUM(D29:G29)</f>
        <v>6</v>
      </c>
      <c r="I29" s="10">
        <f t="shared" si="8"/>
        <v>30</v>
      </c>
      <c r="J29" s="10">
        <v>3</v>
      </c>
      <c r="K29" s="10">
        <v>3</v>
      </c>
      <c r="L29" s="10">
        <v>1</v>
      </c>
      <c r="M29" s="10">
        <v>2</v>
      </c>
      <c r="N29" s="10">
        <f>SUM(J29:M29)</f>
        <v>9</v>
      </c>
      <c r="O29" s="10">
        <f t="shared" si="9"/>
        <v>45</v>
      </c>
      <c r="P29" s="75">
        <f t="shared" si="10"/>
        <v>37.5</v>
      </c>
      <c r="Q29" s="15" t="s">
        <v>66</v>
      </c>
    </row>
    <row r="30" spans="1:17" ht="14.1" customHeight="1">
      <c r="A30" s="12"/>
      <c r="B30" s="10">
        <v>5</v>
      </c>
      <c r="C30" s="11" t="s">
        <v>43</v>
      </c>
      <c r="D30" s="10">
        <v>1</v>
      </c>
      <c r="E30" s="10">
        <v>2</v>
      </c>
      <c r="F30" s="10">
        <v>1</v>
      </c>
      <c r="G30" s="10">
        <v>1</v>
      </c>
      <c r="H30" s="10">
        <f>SUM(D30:G30)</f>
        <v>5</v>
      </c>
      <c r="I30" s="10">
        <f t="shared" si="8"/>
        <v>25</v>
      </c>
      <c r="J30" s="10">
        <v>3</v>
      </c>
      <c r="K30" s="10">
        <v>3</v>
      </c>
      <c r="L30" s="10">
        <v>1</v>
      </c>
      <c r="M30" s="10">
        <v>2</v>
      </c>
      <c r="N30" s="10">
        <f>SUM(J30:M30)</f>
        <v>9</v>
      </c>
      <c r="O30" s="10">
        <f t="shared" si="9"/>
        <v>45</v>
      </c>
      <c r="P30" s="75">
        <f t="shared" si="10"/>
        <v>35</v>
      </c>
      <c r="Q30" s="15" t="s">
        <v>72</v>
      </c>
    </row>
    <row r="31" spans="1:17" ht="14.1" customHeight="1">
      <c r="A31" s="12"/>
      <c r="B31" s="11"/>
      <c r="C31" s="11"/>
      <c r="D31" s="11"/>
      <c r="E31" s="11"/>
      <c r="F31" s="11"/>
      <c r="G31" s="11"/>
      <c r="H31" s="11"/>
      <c r="I31" s="10">
        <f>SUM(I26:I30)</f>
        <v>135</v>
      </c>
      <c r="J31" s="10"/>
      <c r="K31" s="10"/>
      <c r="L31" s="10"/>
      <c r="M31" s="10"/>
      <c r="N31" s="10"/>
      <c r="O31" s="10">
        <f>SUM(O26:O30)</f>
        <v>240</v>
      </c>
      <c r="P31" s="75">
        <f>(I31+O31)/2</f>
        <v>187.5</v>
      </c>
      <c r="Q31" s="15" t="s">
        <v>67</v>
      </c>
    </row>
    <row r="32" spans="1:17" ht="14.1" customHeight="1">
      <c r="A32" s="13"/>
      <c r="B32" s="11"/>
      <c r="C32" s="11"/>
      <c r="D32" s="11"/>
      <c r="E32" s="11"/>
      <c r="F32" s="11"/>
      <c r="G32" s="11"/>
      <c r="H32" s="11"/>
      <c r="I32" s="10">
        <f>I31/5</f>
        <v>27</v>
      </c>
      <c r="J32" s="11"/>
      <c r="K32" s="11"/>
      <c r="L32" s="11"/>
      <c r="M32" s="11"/>
      <c r="N32" s="11"/>
      <c r="O32" s="10">
        <f>O31/5</f>
        <v>48</v>
      </c>
      <c r="P32" s="75">
        <f>(I32+O32)/2</f>
        <v>37.5</v>
      </c>
      <c r="Q32" s="15" t="s">
        <v>73</v>
      </c>
    </row>
    <row r="33" spans="1:17" ht="14.1" customHeight="1">
      <c r="A33" s="59"/>
      <c r="B33" s="60"/>
      <c r="C33" s="61" t="s">
        <v>35</v>
      </c>
      <c r="D33" s="63">
        <f>SUM(D7:D32)</f>
        <v>51</v>
      </c>
      <c r="E33" s="63">
        <f>SUM(E7:E32)</f>
        <v>49</v>
      </c>
      <c r="F33" s="63">
        <f>SUM(F7:F32)</f>
        <v>45</v>
      </c>
      <c r="G33" s="63">
        <f>SUM(G7:G32)</f>
        <v>49</v>
      </c>
      <c r="H33" s="62"/>
      <c r="I33" s="63">
        <f>I12+I24+I31</f>
        <v>970</v>
      </c>
      <c r="J33" s="63">
        <f>SUM(J7:J32)</f>
        <v>75</v>
      </c>
      <c r="K33" s="63">
        <f>SUM(K7:K32)</f>
        <v>73</v>
      </c>
      <c r="L33" s="63">
        <f>SUM(L7:L32)</f>
        <v>60</v>
      </c>
      <c r="M33" s="63">
        <f>SUM(M7:M32)</f>
        <v>66</v>
      </c>
      <c r="N33" s="62"/>
      <c r="O33" s="63">
        <f>O12+O24+O31</f>
        <v>1370</v>
      </c>
      <c r="P33" s="76">
        <f t="shared" ref="P33:P34" si="11">(I33+O33)/2</f>
        <v>1170</v>
      </c>
      <c r="Q33" s="15" t="s">
        <v>68</v>
      </c>
    </row>
    <row r="34" spans="1:17" ht="14.1" customHeight="1">
      <c r="A34" s="59"/>
      <c r="B34" s="60"/>
      <c r="C34" s="61" t="s">
        <v>36</v>
      </c>
      <c r="D34" s="62"/>
      <c r="E34" s="62"/>
      <c r="F34" s="62"/>
      <c r="G34" s="62"/>
      <c r="H34" s="62"/>
      <c r="I34" s="64">
        <f>I33/20</f>
        <v>48.5</v>
      </c>
      <c r="J34" s="62"/>
      <c r="K34" s="62"/>
      <c r="L34" s="62"/>
      <c r="M34" s="62"/>
      <c r="N34" s="62"/>
      <c r="O34" s="64">
        <f>O33/20</f>
        <v>68.5</v>
      </c>
      <c r="P34" s="76">
        <f t="shared" si="11"/>
        <v>58.5</v>
      </c>
      <c r="Q34" s="16"/>
    </row>
    <row r="35" spans="1:17"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 t="s">
        <v>34</v>
      </c>
    </row>
    <row r="36" spans="1:17"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 t="s">
        <v>32</v>
      </c>
    </row>
    <row r="37" spans="1:17"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 t="s">
        <v>33</v>
      </c>
    </row>
    <row r="40" spans="1:17" ht="18.75">
      <c r="A40" s="113" t="s">
        <v>152</v>
      </c>
      <c r="B40" s="113"/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</row>
    <row r="41" spans="1:17" ht="14.1" customHeight="1">
      <c r="A41" s="1" t="s">
        <v>23</v>
      </c>
      <c r="B41" s="2" t="s">
        <v>25</v>
      </c>
      <c r="C41" s="1" t="s">
        <v>76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ht="14.1" customHeight="1">
      <c r="A42" s="1" t="s">
        <v>24</v>
      </c>
      <c r="B42" s="2" t="s">
        <v>25</v>
      </c>
      <c r="C42" s="1" t="s">
        <v>75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ht="14.1" customHeight="1">
      <c r="A43" s="51"/>
      <c r="B43" s="51"/>
      <c r="C43" s="52"/>
      <c r="D43" s="120" t="s">
        <v>63</v>
      </c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2"/>
      <c r="P43" s="53"/>
      <c r="Q43" s="51"/>
    </row>
    <row r="44" spans="1:17" ht="14.1" customHeight="1">
      <c r="A44" s="54" t="s">
        <v>8</v>
      </c>
      <c r="B44" s="54" t="s">
        <v>10</v>
      </c>
      <c r="C44" s="54" t="s">
        <v>1</v>
      </c>
      <c r="D44" s="123" t="s">
        <v>61</v>
      </c>
      <c r="E44" s="124"/>
      <c r="F44" s="124"/>
      <c r="G44" s="124"/>
      <c r="H44" s="124"/>
      <c r="I44" s="125"/>
      <c r="J44" s="123" t="s">
        <v>62</v>
      </c>
      <c r="K44" s="124"/>
      <c r="L44" s="124"/>
      <c r="M44" s="124"/>
      <c r="N44" s="124"/>
      <c r="O44" s="125"/>
      <c r="P44" s="55" t="s">
        <v>7</v>
      </c>
      <c r="Q44" s="54" t="s">
        <v>15</v>
      </c>
    </row>
    <row r="45" spans="1:17" ht="14.1" customHeight="1">
      <c r="A45" s="56"/>
      <c r="B45" s="56"/>
      <c r="C45" s="56"/>
      <c r="D45" s="57">
        <v>1</v>
      </c>
      <c r="E45" s="57">
        <v>2</v>
      </c>
      <c r="F45" s="57">
        <v>3</v>
      </c>
      <c r="G45" s="57">
        <v>4</v>
      </c>
      <c r="H45" s="57" t="s">
        <v>4</v>
      </c>
      <c r="I45" s="57" t="s">
        <v>5</v>
      </c>
      <c r="J45" s="57">
        <v>1</v>
      </c>
      <c r="K45" s="57">
        <v>2</v>
      </c>
      <c r="L45" s="57">
        <v>3</v>
      </c>
      <c r="M45" s="57">
        <v>4</v>
      </c>
      <c r="N45" s="47" t="s">
        <v>4</v>
      </c>
      <c r="O45" s="47" t="s">
        <v>5</v>
      </c>
      <c r="P45" s="56"/>
      <c r="Q45" s="56"/>
    </row>
    <row r="46" spans="1:17" ht="14.1" customHeight="1">
      <c r="A46" s="5"/>
      <c r="B46" s="3">
        <v>1</v>
      </c>
      <c r="C46" s="4" t="s">
        <v>13</v>
      </c>
      <c r="D46" s="3">
        <v>5</v>
      </c>
      <c r="E46" s="3">
        <v>4</v>
      </c>
      <c r="F46" s="3">
        <v>4</v>
      </c>
      <c r="G46" s="3">
        <v>4</v>
      </c>
      <c r="H46" s="3">
        <f>SUM(D46:G46)</f>
        <v>17</v>
      </c>
      <c r="I46" s="3">
        <f>(H46/20)*100</f>
        <v>85</v>
      </c>
      <c r="J46" s="3">
        <v>5</v>
      </c>
      <c r="K46" s="3">
        <v>5</v>
      </c>
      <c r="L46" s="3">
        <v>4</v>
      </c>
      <c r="M46" s="3">
        <v>5</v>
      </c>
      <c r="N46" s="3">
        <f>SUM(J46:M46)</f>
        <v>19</v>
      </c>
      <c r="O46" s="3">
        <f>(N46/20)*100</f>
        <v>95</v>
      </c>
      <c r="P46" s="36"/>
      <c r="Q46" s="20" t="s">
        <v>16</v>
      </c>
    </row>
    <row r="47" spans="1:17" ht="14.1" customHeight="1">
      <c r="A47" s="27"/>
      <c r="B47" s="3">
        <v>2</v>
      </c>
      <c r="C47" s="4" t="s">
        <v>57</v>
      </c>
      <c r="D47" s="3">
        <v>5</v>
      </c>
      <c r="E47" s="3">
        <v>4</v>
      </c>
      <c r="F47" s="3">
        <v>4</v>
      </c>
      <c r="G47" s="3">
        <v>4</v>
      </c>
      <c r="H47" s="3">
        <f>SUM(D47:G47)</f>
        <v>17</v>
      </c>
      <c r="I47" s="3">
        <f t="shared" ref="I47:I50" si="12">(H47/20)*100</f>
        <v>85</v>
      </c>
      <c r="J47" s="3">
        <v>5</v>
      </c>
      <c r="K47" s="3">
        <v>5</v>
      </c>
      <c r="L47" s="3">
        <v>5</v>
      </c>
      <c r="M47" s="3">
        <v>4</v>
      </c>
      <c r="N47" s="3">
        <f>SUM(J47:M47)</f>
        <v>19</v>
      </c>
      <c r="O47" s="3">
        <f t="shared" ref="O47:O50" si="13">(N47/20)*100</f>
        <v>95</v>
      </c>
      <c r="P47" s="36"/>
      <c r="Q47" s="15"/>
    </row>
    <row r="48" spans="1:17" ht="14.1" customHeight="1">
      <c r="A48" s="27" t="s">
        <v>9</v>
      </c>
      <c r="B48" s="3">
        <v>3</v>
      </c>
      <c r="C48" s="4" t="s">
        <v>14</v>
      </c>
      <c r="D48" s="3">
        <v>4</v>
      </c>
      <c r="E48" s="3">
        <v>4</v>
      </c>
      <c r="F48" s="3">
        <v>4</v>
      </c>
      <c r="G48" s="3">
        <v>4</v>
      </c>
      <c r="H48" s="3">
        <f>SUM(D48:G48)</f>
        <v>16</v>
      </c>
      <c r="I48" s="3">
        <f t="shared" si="12"/>
        <v>80</v>
      </c>
      <c r="J48" s="3">
        <v>5</v>
      </c>
      <c r="K48" s="3">
        <v>5</v>
      </c>
      <c r="L48" s="3">
        <v>4</v>
      </c>
      <c r="M48" s="3">
        <v>5</v>
      </c>
      <c r="N48" s="3">
        <f>SUM(J48:M48)</f>
        <v>19</v>
      </c>
      <c r="O48" s="3">
        <f t="shared" si="13"/>
        <v>95</v>
      </c>
      <c r="P48" s="36"/>
      <c r="Q48" s="15" t="s">
        <v>17</v>
      </c>
    </row>
    <row r="49" spans="1:17" ht="14.1" customHeight="1">
      <c r="A49" s="27"/>
      <c r="B49" s="3">
        <v>4</v>
      </c>
      <c r="C49" s="4" t="s">
        <v>41</v>
      </c>
      <c r="D49" s="3">
        <v>3</v>
      </c>
      <c r="E49" s="3">
        <v>3</v>
      </c>
      <c r="F49" s="3">
        <v>3</v>
      </c>
      <c r="G49" s="3">
        <v>3</v>
      </c>
      <c r="H49" s="3">
        <f>SUM(D49:G49)</f>
        <v>12</v>
      </c>
      <c r="I49" s="3">
        <f t="shared" si="12"/>
        <v>60</v>
      </c>
      <c r="J49" s="3">
        <v>5</v>
      </c>
      <c r="K49" s="3">
        <v>5</v>
      </c>
      <c r="L49" s="3">
        <v>4</v>
      </c>
      <c r="M49" s="3">
        <v>4</v>
      </c>
      <c r="N49" s="3">
        <f>SUM(J49:M49)</f>
        <v>18</v>
      </c>
      <c r="O49" s="3">
        <f t="shared" si="13"/>
        <v>90</v>
      </c>
      <c r="P49" s="36"/>
      <c r="Q49" s="15" t="s">
        <v>18</v>
      </c>
    </row>
    <row r="50" spans="1:17" ht="14.1" customHeight="1">
      <c r="A50" s="27"/>
      <c r="B50" s="3">
        <v>5</v>
      </c>
      <c r="C50" s="4" t="s">
        <v>52</v>
      </c>
      <c r="D50" s="3">
        <v>3</v>
      </c>
      <c r="E50" s="3">
        <v>3</v>
      </c>
      <c r="F50" s="3">
        <v>2</v>
      </c>
      <c r="G50" s="3">
        <v>3</v>
      </c>
      <c r="H50" s="3">
        <f>SUM(D50:G50)</f>
        <v>11</v>
      </c>
      <c r="I50" s="3">
        <f t="shared" si="12"/>
        <v>55.000000000000007</v>
      </c>
      <c r="J50" s="3">
        <v>5</v>
      </c>
      <c r="K50" s="3">
        <v>4</v>
      </c>
      <c r="L50" s="3">
        <v>4</v>
      </c>
      <c r="M50" s="3">
        <v>4</v>
      </c>
      <c r="N50" s="3">
        <f>SUM(J50:M50)</f>
        <v>17</v>
      </c>
      <c r="O50" s="3">
        <f t="shared" si="13"/>
        <v>85</v>
      </c>
      <c r="P50" s="36"/>
      <c r="Q50" s="15" t="s">
        <v>19</v>
      </c>
    </row>
    <row r="51" spans="1:17" ht="14.1" customHeight="1">
      <c r="A51" s="27"/>
      <c r="B51" s="3"/>
      <c r="C51" s="4"/>
      <c r="D51" s="3"/>
      <c r="E51" s="3"/>
      <c r="F51" s="3"/>
      <c r="G51" s="3"/>
      <c r="H51" s="3"/>
      <c r="I51" s="3">
        <f>SUM(I46:I50)</f>
        <v>365</v>
      </c>
      <c r="J51" s="3"/>
      <c r="K51" s="3"/>
      <c r="L51" s="3"/>
      <c r="M51" s="3"/>
      <c r="N51" s="3"/>
      <c r="O51" s="3">
        <f>SUM(O46:O50)</f>
        <v>460</v>
      </c>
      <c r="P51" s="36"/>
      <c r="Q51" s="15" t="s">
        <v>20</v>
      </c>
    </row>
    <row r="52" spans="1:17" ht="14.1" customHeight="1">
      <c r="A52" s="28"/>
      <c r="B52" s="3"/>
      <c r="C52" s="4"/>
      <c r="D52" s="3"/>
      <c r="E52" s="3"/>
      <c r="F52" s="3"/>
      <c r="G52" s="3"/>
      <c r="H52" s="3"/>
      <c r="I52" s="3">
        <f>I51/5</f>
        <v>73</v>
      </c>
      <c r="J52" s="3"/>
      <c r="K52" s="3"/>
      <c r="L52" s="3"/>
      <c r="M52" s="3"/>
      <c r="N52" s="3"/>
      <c r="O52" s="3">
        <f>O51/5</f>
        <v>92</v>
      </c>
      <c r="P52" s="36"/>
      <c r="Q52" s="15" t="s">
        <v>21</v>
      </c>
    </row>
    <row r="53" spans="1:17" ht="14.1" customHeight="1">
      <c r="A53" s="29"/>
      <c r="B53" s="8">
        <v>1</v>
      </c>
      <c r="C53" s="9" t="s">
        <v>47</v>
      </c>
      <c r="D53" s="8">
        <v>2</v>
      </c>
      <c r="E53" s="8">
        <v>2</v>
      </c>
      <c r="F53" s="8">
        <v>3</v>
      </c>
      <c r="G53" s="8">
        <v>3</v>
      </c>
      <c r="H53" s="8">
        <f t="shared" ref="H53:H62" si="14">SUM(D53:G53)</f>
        <v>10</v>
      </c>
      <c r="I53" s="8">
        <f t="shared" ref="I53:I62" si="15">(H53/20)*100</f>
        <v>50</v>
      </c>
      <c r="J53" s="8">
        <v>4</v>
      </c>
      <c r="K53" s="8">
        <v>4</v>
      </c>
      <c r="L53" s="8">
        <v>3</v>
      </c>
      <c r="M53" s="8">
        <v>3</v>
      </c>
      <c r="N53" s="8">
        <f t="shared" ref="N53:N62" si="16">SUM(J53:M53)</f>
        <v>14</v>
      </c>
      <c r="O53" s="8">
        <f t="shared" ref="O53:O62" si="17">(N53/20)*100</f>
        <v>70</v>
      </c>
      <c r="P53" s="25"/>
      <c r="Q53" s="15" t="s">
        <v>22</v>
      </c>
    </row>
    <row r="54" spans="1:17" ht="14.1" customHeight="1">
      <c r="A54" s="30"/>
      <c r="B54" s="8">
        <v>2</v>
      </c>
      <c r="C54" s="9" t="s">
        <v>56</v>
      </c>
      <c r="D54" s="8">
        <v>3</v>
      </c>
      <c r="E54" s="8">
        <v>4</v>
      </c>
      <c r="F54" s="8">
        <v>3</v>
      </c>
      <c r="G54" s="8">
        <v>3</v>
      </c>
      <c r="H54" s="8">
        <f t="shared" si="14"/>
        <v>13</v>
      </c>
      <c r="I54" s="8">
        <f t="shared" si="15"/>
        <v>65</v>
      </c>
      <c r="J54" s="8">
        <v>4</v>
      </c>
      <c r="K54" s="8">
        <v>4</v>
      </c>
      <c r="L54" s="8">
        <v>3</v>
      </c>
      <c r="M54" s="8">
        <v>4</v>
      </c>
      <c r="N54" s="8">
        <f t="shared" si="16"/>
        <v>15</v>
      </c>
      <c r="O54" s="8">
        <f t="shared" si="17"/>
        <v>75</v>
      </c>
      <c r="P54" s="25"/>
      <c r="Q54" s="15"/>
    </row>
    <row r="55" spans="1:17" ht="14.1" customHeight="1">
      <c r="A55" s="30"/>
      <c r="B55" s="8">
        <v>3</v>
      </c>
      <c r="C55" s="9" t="s">
        <v>48</v>
      </c>
      <c r="D55" s="8">
        <v>3</v>
      </c>
      <c r="E55" s="8">
        <v>4</v>
      </c>
      <c r="F55" s="8">
        <v>2</v>
      </c>
      <c r="G55" s="8">
        <v>3</v>
      </c>
      <c r="H55" s="8">
        <f t="shared" si="14"/>
        <v>12</v>
      </c>
      <c r="I55" s="8">
        <f t="shared" si="15"/>
        <v>60</v>
      </c>
      <c r="J55" s="8">
        <v>4</v>
      </c>
      <c r="K55" s="8">
        <v>4</v>
      </c>
      <c r="L55" s="8">
        <v>3</v>
      </c>
      <c r="M55" s="8">
        <v>4</v>
      </c>
      <c r="N55" s="8">
        <f t="shared" si="16"/>
        <v>15</v>
      </c>
      <c r="O55" s="8">
        <f t="shared" si="17"/>
        <v>75</v>
      </c>
      <c r="P55" s="25"/>
      <c r="Q55" s="17" t="s">
        <v>31</v>
      </c>
    </row>
    <row r="56" spans="1:17" ht="14.1" customHeight="1">
      <c r="A56" s="30"/>
      <c r="B56" s="8">
        <v>4</v>
      </c>
      <c r="C56" s="9" t="s">
        <v>50</v>
      </c>
      <c r="D56" s="8">
        <v>3</v>
      </c>
      <c r="E56" s="8">
        <v>3</v>
      </c>
      <c r="F56" s="8">
        <v>2</v>
      </c>
      <c r="G56" s="8">
        <v>3</v>
      </c>
      <c r="H56" s="8">
        <f t="shared" si="14"/>
        <v>11</v>
      </c>
      <c r="I56" s="8">
        <f t="shared" si="15"/>
        <v>55.000000000000007</v>
      </c>
      <c r="J56" s="8">
        <v>4</v>
      </c>
      <c r="K56" s="8">
        <v>4</v>
      </c>
      <c r="L56" s="8">
        <v>3</v>
      </c>
      <c r="M56" s="8">
        <v>4</v>
      </c>
      <c r="N56" s="8">
        <f t="shared" si="16"/>
        <v>15</v>
      </c>
      <c r="O56" s="8">
        <f t="shared" si="17"/>
        <v>75</v>
      </c>
      <c r="P56" s="25"/>
      <c r="Q56" s="15"/>
    </row>
    <row r="57" spans="1:17" ht="14.1" customHeight="1">
      <c r="A57" s="30" t="s">
        <v>11</v>
      </c>
      <c r="B57" s="8">
        <v>5</v>
      </c>
      <c r="C57" s="9" t="s">
        <v>53</v>
      </c>
      <c r="D57" s="8">
        <v>3</v>
      </c>
      <c r="E57" s="8">
        <v>3</v>
      </c>
      <c r="F57" s="8">
        <v>3</v>
      </c>
      <c r="G57" s="8">
        <v>3</v>
      </c>
      <c r="H57" s="8">
        <f t="shared" si="14"/>
        <v>12</v>
      </c>
      <c r="I57" s="8">
        <f t="shared" si="15"/>
        <v>60</v>
      </c>
      <c r="J57" s="8">
        <v>4</v>
      </c>
      <c r="K57" s="8">
        <v>4</v>
      </c>
      <c r="L57" s="8">
        <v>3</v>
      </c>
      <c r="M57" s="8">
        <v>4</v>
      </c>
      <c r="N57" s="8">
        <f t="shared" si="16"/>
        <v>15</v>
      </c>
      <c r="O57" s="8">
        <f t="shared" si="17"/>
        <v>75</v>
      </c>
      <c r="P57" s="25"/>
      <c r="Q57" s="15" t="s">
        <v>26</v>
      </c>
    </row>
    <row r="58" spans="1:17" ht="14.1" customHeight="1">
      <c r="A58" s="30"/>
      <c r="B58" s="8">
        <v>6</v>
      </c>
      <c r="C58" s="9" t="s">
        <v>58</v>
      </c>
      <c r="D58" s="8">
        <v>2</v>
      </c>
      <c r="E58" s="8">
        <v>2</v>
      </c>
      <c r="F58" s="8">
        <v>2</v>
      </c>
      <c r="G58" s="8">
        <v>2</v>
      </c>
      <c r="H58" s="8">
        <f t="shared" si="14"/>
        <v>8</v>
      </c>
      <c r="I58" s="8">
        <f t="shared" si="15"/>
        <v>40</v>
      </c>
      <c r="J58" s="8">
        <v>3</v>
      </c>
      <c r="K58" s="8">
        <v>3</v>
      </c>
      <c r="L58" s="8">
        <v>3</v>
      </c>
      <c r="M58" s="8">
        <v>4</v>
      </c>
      <c r="N58" s="8">
        <f t="shared" si="16"/>
        <v>13</v>
      </c>
      <c r="O58" s="8">
        <f t="shared" si="17"/>
        <v>65</v>
      </c>
      <c r="P58" s="25"/>
      <c r="Q58" s="15" t="s">
        <v>27</v>
      </c>
    </row>
    <row r="59" spans="1:17" ht="14.1" customHeight="1">
      <c r="A59" s="30"/>
      <c r="B59" s="8">
        <v>7</v>
      </c>
      <c r="C59" s="9" t="s">
        <v>39</v>
      </c>
      <c r="D59" s="8">
        <v>2</v>
      </c>
      <c r="E59" s="8">
        <v>2</v>
      </c>
      <c r="F59" s="8">
        <v>2</v>
      </c>
      <c r="G59" s="8">
        <v>2</v>
      </c>
      <c r="H59" s="8">
        <f t="shared" si="14"/>
        <v>8</v>
      </c>
      <c r="I59" s="8">
        <f t="shared" si="15"/>
        <v>40</v>
      </c>
      <c r="J59" s="8">
        <v>3</v>
      </c>
      <c r="K59" s="8">
        <v>3</v>
      </c>
      <c r="L59" s="8">
        <v>3</v>
      </c>
      <c r="M59" s="8">
        <v>3</v>
      </c>
      <c r="N59" s="8">
        <f t="shared" si="16"/>
        <v>12</v>
      </c>
      <c r="O59" s="8">
        <f t="shared" si="17"/>
        <v>60</v>
      </c>
      <c r="P59" s="25"/>
      <c r="Q59" s="15" t="s">
        <v>28</v>
      </c>
    </row>
    <row r="60" spans="1:17" ht="14.1" customHeight="1">
      <c r="A60" s="30"/>
      <c r="B60" s="8">
        <v>8</v>
      </c>
      <c r="C60" s="9" t="s">
        <v>46</v>
      </c>
      <c r="D60" s="8">
        <v>2</v>
      </c>
      <c r="E60" s="8">
        <v>2</v>
      </c>
      <c r="F60" s="8">
        <v>2</v>
      </c>
      <c r="G60" s="8">
        <v>2</v>
      </c>
      <c r="H60" s="8">
        <f t="shared" si="14"/>
        <v>8</v>
      </c>
      <c r="I60" s="8">
        <f t="shared" si="15"/>
        <v>40</v>
      </c>
      <c r="J60" s="8">
        <v>3</v>
      </c>
      <c r="K60" s="8">
        <v>3</v>
      </c>
      <c r="L60" s="8">
        <v>3</v>
      </c>
      <c r="M60" s="8">
        <v>3</v>
      </c>
      <c r="N60" s="8">
        <f t="shared" si="16"/>
        <v>12</v>
      </c>
      <c r="O60" s="8">
        <f t="shared" si="17"/>
        <v>60</v>
      </c>
      <c r="P60" s="25"/>
      <c r="Q60" s="15" t="s">
        <v>29</v>
      </c>
    </row>
    <row r="61" spans="1:17" ht="14.1" customHeight="1">
      <c r="A61" s="30"/>
      <c r="B61" s="8">
        <v>9</v>
      </c>
      <c r="C61" s="9" t="s">
        <v>51</v>
      </c>
      <c r="D61" s="8">
        <v>2</v>
      </c>
      <c r="E61" s="8">
        <v>2</v>
      </c>
      <c r="F61" s="8">
        <v>1</v>
      </c>
      <c r="G61" s="8">
        <v>2</v>
      </c>
      <c r="H61" s="8">
        <f t="shared" si="14"/>
        <v>7</v>
      </c>
      <c r="I61" s="8">
        <f t="shared" si="15"/>
        <v>35</v>
      </c>
      <c r="J61" s="8">
        <v>3</v>
      </c>
      <c r="K61" s="8">
        <v>3</v>
      </c>
      <c r="L61" s="8">
        <v>3</v>
      </c>
      <c r="M61" s="8">
        <v>3</v>
      </c>
      <c r="N61" s="8">
        <f t="shared" si="16"/>
        <v>12</v>
      </c>
      <c r="O61" s="8">
        <f t="shared" si="17"/>
        <v>60</v>
      </c>
      <c r="P61" s="25"/>
      <c r="Q61" s="15" t="s">
        <v>30</v>
      </c>
    </row>
    <row r="62" spans="1:17" ht="14.1" customHeight="1">
      <c r="A62" s="30"/>
      <c r="B62" s="8">
        <v>10</v>
      </c>
      <c r="C62" s="9" t="s">
        <v>37</v>
      </c>
      <c r="D62" s="8">
        <v>2</v>
      </c>
      <c r="E62" s="8">
        <v>2</v>
      </c>
      <c r="F62" s="8">
        <v>1</v>
      </c>
      <c r="G62" s="8">
        <v>2</v>
      </c>
      <c r="H62" s="8">
        <f t="shared" si="14"/>
        <v>7</v>
      </c>
      <c r="I62" s="8">
        <f t="shared" si="15"/>
        <v>35</v>
      </c>
      <c r="J62" s="8">
        <v>3</v>
      </c>
      <c r="K62" s="8">
        <v>3</v>
      </c>
      <c r="L62" s="8">
        <v>3</v>
      </c>
      <c r="M62" s="8">
        <v>3</v>
      </c>
      <c r="N62" s="8">
        <f t="shared" si="16"/>
        <v>12</v>
      </c>
      <c r="O62" s="8">
        <f t="shared" si="17"/>
        <v>60</v>
      </c>
      <c r="P62" s="25"/>
      <c r="Q62" s="15"/>
    </row>
    <row r="63" spans="1:17" ht="14.1" customHeight="1">
      <c r="A63" s="30"/>
      <c r="B63" s="8"/>
      <c r="C63" s="9"/>
      <c r="D63" s="9"/>
      <c r="E63" s="9"/>
      <c r="F63" s="9"/>
      <c r="G63" s="9"/>
      <c r="H63" s="9"/>
      <c r="I63" s="8">
        <f>SUM(I53:I62)</f>
        <v>480</v>
      </c>
      <c r="J63" s="8"/>
      <c r="K63" s="8"/>
      <c r="L63" s="8"/>
      <c r="M63" s="8"/>
      <c r="N63" s="8"/>
      <c r="O63" s="8">
        <f>SUM(O53:O62)</f>
        <v>675</v>
      </c>
      <c r="P63" s="25"/>
      <c r="Q63" s="17" t="s">
        <v>64</v>
      </c>
    </row>
    <row r="64" spans="1:17" ht="14.1" customHeight="1">
      <c r="A64" s="31"/>
      <c r="B64" s="8"/>
      <c r="C64" s="9"/>
      <c r="D64" s="9"/>
      <c r="E64" s="9"/>
      <c r="F64" s="9"/>
      <c r="G64" s="9"/>
      <c r="H64" s="9"/>
      <c r="I64" s="8">
        <f>I63/10</f>
        <v>48</v>
      </c>
      <c r="J64" s="8"/>
      <c r="K64" s="8"/>
      <c r="L64" s="8"/>
      <c r="M64" s="8"/>
      <c r="N64" s="8"/>
      <c r="O64" s="8">
        <f>O63/10</f>
        <v>67.5</v>
      </c>
      <c r="P64" s="25"/>
      <c r="Q64" s="15"/>
    </row>
    <row r="65" spans="1:26" ht="14.1" customHeight="1">
      <c r="A65" s="32"/>
      <c r="B65" s="10">
        <v>1</v>
      </c>
      <c r="C65" s="11" t="s">
        <v>54</v>
      </c>
      <c r="D65" s="10">
        <v>2</v>
      </c>
      <c r="E65" s="10">
        <v>2</v>
      </c>
      <c r="F65" s="10">
        <v>1</v>
      </c>
      <c r="G65" s="10">
        <v>1</v>
      </c>
      <c r="H65" s="10">
        <f>SUM(D65:G65)</f>
        <v>6</v>
      </c>
      <c r="I65" s="10">
        <f t="shared" ref="I65:I69" si="18">(H65/20)*100</f>
        <v>30</v>
      </c>
      <c r="J65" s="10">
        <v>3</v>
      </c>
      <c r="K65" s="10">
        <v>3</v>
      </c>
      <c r="L65" s="10">
        <v>2</v>
      </c>
      <c r="M65" s="10">
        <v>2</v>
      </c>
      <c r="N65" s="10">
        <f>SUM(J65:M65)</f>
        <v>10</v>
      </c>
      <c r="O65" s="10">
        <f t="shared" ref="O65:O69" si="19">(N65/20)*100</f>
        <v>50</v>
      </c>
      <c r="P65" s="24"/>
      <c r="Q65" s="15" t="s">
        <v>70</v>
      </c>
    </row>
    <row r="66" spans="1:26" ht="14.1" customHeight="1">
      <c r="A66" s="33"/>
      <c r="B66" s="10">
        <v>2</v>
      </c>
      <c r="C66" s="11" t="s">
        <v>59</v>
      </c>
      <c r="D66" s="10">
        <v>1</v>
      </c>
      <c r="E66" s="10">
        <v>2</v>
      </c>
      <c r="F66" s="10">
        <v>1</v>
      </c>
      <c r="G66" s="10">
        <v>1</v>
      </c>
      <c r="H66" s="10">
        <f>SUM(D66:G66)</f>
        <v>5</v>
      </c>
      <c r="I66" s="10">
        <f t="shared" si="18"/>
        <v>25</v>
      </c>
      <c r="J66" s="10">
        <v>3</v>
      </c>
      <c r="K66" s="10">
        <v>3</v>
      </c>
      <c r="L66" s="10">
        <v>2</v>
      </c>
      <c r="M66" s="10">
        <v>2</v>
      </c>
      <c r="N66" s="10">
        <f>SUM(J66:M66)</f>
        <v>10</v>
      </c>
      <c r="O66" s="10">
        <f t="shared" si="19"/>
        <v>50</v>
      </c>
      <c r="P66" s="24"/>
      <c r="Q66" s="15" t="s">
        <v>65</v>
      </c>
    </row>
    <row r="67" spans="1:26" ht="14.1" customHeight="1">
      <c r="A67" s="33" t="s">
        <v>12</v>
      </c>
      <c r="B67" s="10">
        <v>3</v>
      </c>
      <c r="C67" s="11" t="s">
        <v>60</v>
      </c>
      <c r="D67" s="10">
        <v>1</v>
      </c>
      <c r="E67" s="10">
        <v>2</v>
      </c>
      <c r="F67" s="10">
        <v>1</v>
      </c>
      <c r="G67" s="10">
        <v>1</v>
      </c>
      <c r="H67" s="10">
        <f>SUM(D67:G67)</f>
        <v>5</v>
      </c>
      <c r="I67" s="10">
        <f t="shared" si="18"/>
        <v>25</v>
      </c>
      <c r="J67" s="10">
        <v>3</v>
      </c>
      <c r="K67" s="10">
        <v>3</v>
      </c>
      <c r="L67" s="10">
        <v>2</v>
      </c>
      <c r="M67" s="10">
        <v>2</v>
      </c>
      <c r="N67" s="10">
        <f>SUM(J67:M67)</f>
        <v>10</v>
      </c>
      <c r="O67" s="10">
        <f t="shared" si="19"/>
        <v>50</v>
      </c>
      <c r="P67" s="24"/>
      <c r="Q67" s="15" t="s">
        <v>71</v>
      </c>
    </row>
    <row r="68" spans="1:26" ht="14.1" customHeight="1">
      <c r="A68" s="12"/>
      <c r="B68" s="10">
        <v>4</v>
      </c>
      <c r="C68" s="11" t="s">
        <v>42</v>
      </c>
      <c r="D68" s="10">
        <v>2</v>
      </c>
      <c r="E68" s="10">
        <v>2</v>
      </c>
      <c r="F68" s="10">
        <v>1</v>
      </c>
      <c r="G68" s="10">
        <v>1</v>
      </c>
      <c r="H68" s="10">
        <f>SUM(D68:G68)</f>
        <v>6</v>
      </c>
      <c r="I68" s="10">
        <f t="shared" si="18"/>
        <v>30</v>
      </c>
      <c r="J68" s="10">
        <v>3</v>
      </c>
      <c r="K68" s="10">
        <v>3</v>
      </c>
      <c r="L68" s="10">
        <v>1</v>
      </c>
      <c r="M68" s="10">
        <v>2</v>
      </c>
      <c r="N68" s="10">
        <f>SUM(J68:M68)</f>
        <v>9</v>
      </c>
      <c r="O68" s="10">
        <f t="shared" si="19"/>
        <v>45</v>
      </c>
      <c r="P68" s="24"/>
      <c r="Q68" s="15" t="s">
        <v>66</v>
      </c>
    </row>
    <row r="69" spans="1:26" ht="14.1" customHeight="1">
      <c r="A69" s="12"/>
      <c r="B69" s="10">
        <v>5</v>
      </c>
      <c r="C69" s="11" t="s">
        <v>43</v>
      </c>
      <c r="D69" s="10">
        <v>1</v>
      </c>
      <c r="E69" s="10">
        <v>2</v>
      </c>
      <c r="F69" s="10">
        <v>1</v>
      </c>
      <c r="G69" s="10">
        <v>1</v>
      </c>
      <c r="H69" s="10">
        <f>SUM(D69:G69)</f>
        <v>5</v>
      </c>
      <c r="I69" s="10">
        <f t="shared" si="18"/>
        <v>25</v>
      </c>
      <c r="J69" s="10">
        <v>3</v>
      </c>
      <c r="K69" s="10">
        <v>3</v>
      </c>
      <c r="L69" s="10">
        <v>1</v>
      </c>
      <c r="M69" s="10">
        <v>2</v>
      </c>
      <c r="N69" s="10">
        <f>SUM(J69:M69)</f>
        <v>9</v>
      </c>
      <c r="O69" s="10">
        <f t="shared" si="19"/>
        <v>45</v>
      </c>
      <c r="P69" s="24"/>
      <c r="Q69" s="15" t="s">
        <v>72</v>
      </c>
    </row>
    <row r="70" spans="1:26" ht="14.1" customHeight="1">
      <c r="A70" s="12"/>
      <c r="B70" s="11"/>
      <c r="C70" s="11"/>
      <c r="D70" s="11"/>
      <c r="E70" s="11"/>
      <c r="F70" s="11"/>
      <c r="G70" s="11"/>
      <c r="H70" s="11"/>
      <c r="I70" s="10">
        <f>SUM(I65:I69)</f>
        <v>135</v>
      </c>
      <c r="J70" s="10"/>
      <c r="K70" s="10"/>
      <c r="L70" s="10"/>
      <c r="M70" s="10"/>
      <c r="N70" s="10"/>
      <c r="O70" s="10">
        <f>SUM(O65:O69)</f>
        <v>240</v>
      </c>
      <c r="P70" s="24"/>
      <c r="Q70" s="15" t="s">
        <v>67</v>
      </c>
    </row>
    <row r="71" spans="1:26" ht="14.1" customHeight="1">
      <c r="A71" s="13"/>
      <c r="B71" s="11"/>
      <c r="C71" s="11"/>
      <c r="D71" s="11"/>
      <c r="E71" s="11"/>
      <c r="F71" s="11"/>
      <c r="G71" s="11"/>
      <c r="H71" s="11"/>
      <c r="I71" s="10">
        <f>I70/5</f>
        <v>27</v>
      </c>
      <c r="J71" s="11"/>
      <c r="K71" s="11"/>
      <c r="L71" s="11"/>
      <c r="M71" s="11"/>
      <c r="N71" s="11"/>
      <c r="O71" s="10">
        <f>O70/5</f>
        <v>48</v>
      </c>
      <c r="P71" s="24"/>
      <c r="Q71" s="15" t="s">
        <v>73</v>
      </c>
    </row>
    <row r="72" spans="1:26" ht="14.1" customHeight="1">
      <c r="A72" s="65"/>
      <c r="B72" s="66"/>
      <c r="C72" s="67" t="s">
        <v>35</v>
      </c>
      <c r="D72" s="68">
        <v>51</v>
      </c>
      <c r="E72" s="68">
        <v>54</v>
      </c>
      <c r="F72" s="68">
        <v>43</v>
      </c>
      <c r="G72" s="68">
        <v>48</v>
      </c>
      <c r="H72" s="46"/>
      <c r="I72" s="68">
        <f>I51+I63+I70</f>
        <v>980</v>
      </c>
      <c r="J72" s="96">
        <v>75</v>
      </c>
      <c r="K72" s="96">
        <v>74</v>
      </c>
      <c r="L72" s="96">
        <v>59</v>
      </c>
      <c r="M72" s="96">
        <v>67</v>
      </c>
      <c r="N72" s="46"/>
      <c r="O72" s="68">
        <f>O52+O64+O71</f>
        <v>207.5</v>
      </c>
      <c r="P72" s="69"/>
      <c r="Q72" s="15" t="s">
        <v>68</v>
      </c>
    </row>
    <row r="73" spans="1:26" ht="14.1" customHeight="1">
      <c r="A73" s="65"/>
      <c r="B73" s="66"/>
      <c r="C73" s="67" t="s">
        <v>36</v>
      </c>
      <c r="D73" s="97">
        <f>(D72/100)*100</f>
        <v>51</v>
      </c>
      <c r="E73" s="97">
        <f t="shared" ref="E73:G73" si="20">(E72/100)*100</f>
        <v>54</v>
      </c>
      <c r="F73" s="97">
        <f t="shared" si="20"/>
        <v>43</v>
      </c>
      <c r="G73" s="97">
        <f t="shared" si="20"/>
        <v>48</v>
      </c>
      <c r="H73" s="46"/>
      <c r="I73" s="70">
        <f>I72/20</f>
        <v>49</v>
      </c>
      <c r="J73" s="97">
        <f t="shared" ref="J73:M73" si="21">(J72/100)*100</f>
        <v>75</v>
      </c>
      <c r="K73" s="97">
        <f t="shared" si="21"/>
        <v>74</v>
      </c>
      <c r="L73" s="97">
        <f t="shared" si="21"/>
        <v>59</v>
      </c>
      <c r="M73" s="97">
        <f t="shared" si="21"/>
        <v>67</v>
      </c>
      <c r="N73" s="46"/>
      <c r="O73" s="70">
        <f>O72/3</f>
        <v>69.166666666666671</v>
      </c>
      <c r="P73" s="69"/>
      <c r="Q73" s="16"/>
      <c r="U73" s="96">
        <v>75</v>
      </c>
      <c r="V73" s="96">
        <v>74</v>
      </c>
      <c r="W73" s="96">
        <v>59</v>
      </c>
      <c r="X73" s="96">
        <v>67</v>
      </c>
    </row>
    <row r="74" spans="1:26" ht="14.1" customHeight="1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 t="s">
        <v>34</v>
      </c>
      <c r="U74" s="68">
        <v>75</v>
      </c>
      <c r="V74" s="68">
        <v>73</v>
      </c>
      <c r="W74" s="68">
        <v>60</v>
      </c>
      <c r="X74" s="68">
        <v>66</v>
      </c>
    </row>
    <row r="75" spans="1:26" ht="14.1" customHeight="1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 t="s">
        <v>32</v>
      </c>
    </row>
    <row r="76" spans="1:26" ht="14.1" customHeight="1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U76" s="98">
        <f>(U73+U74)/2</f>
        <v>75</v>
      </c>
      <c r="V76" s="98">
        <f t="shared" ref="V76:X76" si="22">(V73+V74)/2</f>
        <v>73.5</v>
      </c>
      <c r="W76" s="98">
        <f t="shared" si="22"/>
        <v>59.5</v>
      </c>
      <c r="X76" s="98">
        <f t="shared" si="22"/>
        <v>66.5</v>
      </c>
      <c r="Y76" s="98">
        <f>SUM(U76:X76)</f>
        <v>274.5</v>
      </c>
      <c r="Z76" s="98">
        <f>Y76/4</f>
        <v>68.625</v>
      </c>
    </row>
    <row r="77" spans="1:26" ht="14.1" customHeight="1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1:26" ht="14.1" customHeight="1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 t="s">
        <v>33</v>
      </c>
    </row>
    <row r="79" spans="1:26" ht="18.75">
      <c r="A79" s="113" t="s">
        <v>152</v>
      </c>
      <c r="B79" s="113"/>
      <c r="C79" s="113"/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113"/>
      <c r="Q79" s="113"/>
    </row>
    <row r="80" spans="1:26" ht="14.1" customHeight="1">
      <c r="A80" s="1" t="s">
        <v>23</v>
      </c>
      <c r="B80" s="2" t="s">
        <v>25</v>
      </c>
      <c r="C80" s="1" t="s">
        <v>74</v>
      </c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1:26" ht="14.1" customHeight="1">
      <c r="A81" s="1" t="s">
        <v>24</v>
      </c>
      <c r="B81" s="2" t="s">
        <v>25</v>
      </c>
      <c r="C81" s="1" t="s">
        <v>77</v>
      </c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1:26" ht="14.1" customHeight="1">
      <c r="A82" s="51"/>
      <c r="B82" s="51"/>
      <c r="C82" s="52"/>
      <c r="D82" s="120" t="s">
        <v>63</v>
      </c>
      <c r="E82" s="121"/>
      <c r="F82" s="121"/>
      <c r="G82" s="121"/>
      <c r="H82" s="121"/>
      <c r="I82" s="121"/>
      <c r="J82" s="121"/>
      <c r="K82" s="121"/>
      <c r="L82" s="121"/>
      <c r="M82" s="121"/>
      <c r="N82" s="121"/>
      <c r="O82" s="122"/>
      <c r="P82" s="53"/>
      <c r="Q82" s="51"/>
      <c r="T82">
        <f>97.5/2</f>
        <v>48.75</v>
      </c>
    </row>
    <row r="83" spans="1:26" ht="14.1" customHeight="1">
      <c r="A83" s="54" t="s">
        <v>8</v>
      </c>
      <c r="B83" s="54" t="s">
        <v>10</v>
      </c>
      <c r="C83" s="54" t="s">
        <v>1</v>
      </c>
      <c r="D83" s="123" t="s">
        <v>61</v>
      </c>
      <c r="E83" s="124"/>
      <c r="F83" s="124"/>
      <c r="G83" s="124"/>
      <c r="H83" s="124"/>
      <c r="I83" s="125"/>
      <c r="J83" s="123" t="s">
        <v>62</v>
      </c>
      <c r="K83" s="124"/>
      <c r="L83" s="124"/>
      <c r="M83" s="124"/>
      <c r="N83" s="124"/>
      <c r="O83" s="125"/>
      <c r="P83" s="55" t="s">
        <v>7</v>
      </c>
      <c r="Q83" s="54" t="s">
        <v>15</v>
      </c>
      <c r="T83">
        <f>137.67/2</f>
        <v>68.834999999999994</v>
      </c>
    </row>
    <row r="84" spans="1:26" ht="14.1" customHeight="1">
      <c r="A84" s="56"/>
      <c r="B84" s="56"/>
      <c r="C84" s="56"/>
      <c r="D84" s="57">
        <v>1</v>
      </c>
      <c r="E84" s="57">
        <v>2</v>
      </c>
      <c r="F84" s="57">
        <v>3</v>
      </c>
      <c r="G84" s="57">
        <v>4</v>
      </c>
      <c r="H84" s="57" t="s">
        <v>4</v>
      </c>
      <c r="I84" s="57" t="s">
        <v>5</v>
      </c>
      <c r="J84" s="57">
        <v>1</v>
      </c>
      <c r="K84" s="57">
        <v>2</v>
      </c>
      <c r="L84" s="57">
        <v>3</v>
      </c>
      <c r="M84" s="57">
        <v>4</v>
      </c>
      <c r="N84" s="47" t="s">
        <v>4</v>
      </c>
      <c r="O84" s="47" t="s">
        <v>5</v>
      </c>
      <c r="P84" s="56"/>
      <c r="Q84" s="56"/>
    </row>
    <row r="85" spans="1:26" ht="14.1" customHeight="1">
      <c r="A85" s="5"/>
      <c r="B85" s="3">
        <v>1</v>
      </c>
      <c r="C85" s="4" t="s">
        <v>13</v>
      </c>
      <c r="D85" s="3">
        <v>5</v>
      </c>
      <c r="E85" s="3">
        <v>5</v>
      </c>
      <c r="F85" s="3">
        <v>5</v>
      </c>
      <c r="G85" s="3">
        <v>4</v>
      </c>
      <c r="H85" s="3">
        <f>SUM(D85:G85)</f>
        <v>19</v>
      </c>
      <c r="I85" s="3">
        <f>(H85/20)*100</f>
        <v>95</v>
      </c>
      <c r="J85" s="3">
        <v>5</v>
      </c>
      <c r="K85" s="3">
        <v>5</v>
      </c>
      <c r="L85" s="3">
        <v>5</v>
      </c>
      <c r="M85" s="3">
        <v>5</v>
      </c>
      <c r="N85" s="3">
        <f>SUM(J85:M85)</f>
        <v>20</v>
      </c>
      <c r="O85" s="3">
        <f>(N85/20)*100</f>
        <v>100</v>
      </c>
      <c r="P85" s="36"/>
      <c r="Q85" s="20" t="s">
        <v>16</v>
      </c>
    </row>
    <row r="86" spans="1:26" ht="14.1" customHeight="1">
      <c r="A86" s="27"/>
      <c r="B86" s="3">
        <v>2</v>
      </c>
      <c r="C86" s="4" t="s">
        <v>57</v>
      </c>
      <c r="D86" s="3">
        <v>5</v>
      </c>
      <c r="E86" s="3">
        <v>5</v>
      </c>
      <c r="F86" s="3">
        <v>4</v>
      </c>
      <c r="G86" s="3">
        <v>4</v>
      </c>
      <c r="H86" s="3">
        <f>SUM(D86:G86)</f>
        <v>18</v>
      </c>
      <c r="I86" s="3">
        <f t="shared" ref="I86:I89" si="23">(H86/20)*100</f>
        <v>90</v>
      </c>
      <c r="J86" s="3">
        <v>5</v>
      </c>
      <c r="K86" s="3">
        <v>5</v>
      </c>
      <c r="L86" s="3">
        <v>5</v>
      </c>
      <c r="M86" s="3">
        <v>5</v>
      </c>
      <c r="N86" s="3">
        <f>SUM(J86:M86)</f>
        <v>20</v>
      </c>
      <c r="O86" s="3">
        <f t="shared" ref="O86:O89" si="24">(N86/20)*100</f>
        <v>100</v>
      </c>
      <c r="P86" s="36"/>
      <c r="Q86" s="15"/>
    </row>
    <row r="87" spans="1:26" ht="14.1" customHeight="1">
      <c r="A87" s="27" t="s">
        <v>9</v>
      </c>
      <c r="B87" s="3">
        <v>3</v>
      </c>
      <c r="C87" s="4" t="s">
        <v>14</v>
      </c>
      <c r="D87" s="3">
        <v>4</v>
      </c>
      <c r="E87" s="3">
        <v>5</v>
      </c>
      <c r="F87" s="3">
        <v>4</v>
      </c>
      <c r="G87" s="3">
        <v>5</v>
      </c>
      <c r="H87" s="3">
        <f>SUM(D87:G87)</f>
        <v>18</v>
      </c>
      <c r="I87" s="3">
        <f t="shared" si="23"/>
        <v>90</v>
      </c>
      <c r="J87" s="3">
        <v>5</v>
      </c>
      <c r="K87" s="3">
        <v>5</v>
      </c>
      <c r="L87" s="3">
        <v>4</v>
      </c>
      <c r="M87" s="3">
        <v>5</v>
      </c>
      <c r="N87" s="3">
        <f>SUM(J87:M87)</f>
        <v>19</v>
      </c>
      <c r="O87" s="3">
        <f t="shared" si="24"/>
        <v>95</v>
      </c>
      <c r="P87" s="36"/>
      <c r="Q87" s="15" t="s">
        <v>17</v>
      </c>
    </row>
    <row r="88" spans="1:26" ht="14.1" customHeight="1">
      <c r="A88" s="27"/>
      <c r="B88" s="3">
        <v>4</v>
      </c>
      <c r="C88" s="4" t="s">
        <v>41</v>
      </c>
      <c r="D88" s="3">
        <v>4</v>
      </c>
      <c r="E88" s="3">
        <v>3</v>
      </c>
      <c r="F88" s="3">
        <v>3</v>
      </c>
      <c r="G88" s="3">
        <v>3</v>
      </c>
      <c r="H88" s="3">
        <f>SUM(D88:G88)</f>
        <v>13</v>
      </c>
      <c r="I88" s="3">
        <f t="shared" si="23"/>
        <v>65</v>
      </c>
      <c r="J88" s="3">
        <v>5</v>
      </c>
      <c r="K88" s="3">
        <v>5</v>
      </c>
      <c r="L88" s="3">
        <v>4</v>
      </c>
      <c r="M88" s="3">
        <v>4</v>
      </c>
      <c r="N88" s="3">
        <f>SUM(J88:M88)</f>
        <v>18</v>
      </c>
      <c r="O88" s="3">
        <f t="shared" si="24"/>
        <v>90</v>
      </c>
      <c r="P88" s="36"/>
      <c r="Q88" s="15" t="s">
        <v>18</v>
      </c>
    </row>
    <row r="89" spans="1:26" ht="14.1" customHeight="1">
      <c r="A89" s="27"/>
      <c r="B89" s="3">
        <v>5</v>
      </c>
      <c r="C89" s="4" t="s">
        <v>52</v>
      </c>
      <c r="D89" s="3">
        <v>4</v>
      </c>
      <c r="E89" s="3">
        <v>3</v>
      </c>
      <c r="F89" s="3">
        <v>3</v>
      </c>
      <c r="G89" s="3">
        <v>3</v>
      </c>
      <c r="H89" s="3">
        <f>SUM(D89:G89)</f>
        <v>13</v>
      </c>
      <c r="I89" s="3">
        <f t="shared" si="23"/>
        <v>65</v>
      </c>
      <c r="J89" s="3">
        <v>5</v>
      </c>
      <c r="K89" s="3">
        <v>4</v>
      </c>
      <c r="L89" s="3">
        <v>4</v>
      </c>
      <c r="M89" s="3">
        <v>4</v>
      </c>
      <c r="N89" s="3">
        <f>SUM(J89:M89)</f>
        <v>17</v>
      </c>
      <c r="O89" s="3">
        <f t="shared" si="24"/>
        <v>85</v>
      </c>
      <c r="P89" s="36"/>
      <c r="Q89" s="15" t="s">
        <v>19</v>
      </c>
    </row>
    <row r="90" spans="1:26" ht="14.1" customHeight="1">
      <c r="A90" s="27"/>
      <c r="B90" s="3"/>
      <c r="C90" s="4"/>
      <c r="D90" s="3"/>
      <c r="E90" s="3"/>
      <c r="F90" s="3"/>
      <c r="G90" s="3"/>
      <c r="H90" s="3"/>
      <c r="I90" s="3">
        <f>SUM(I85:I89)</f>
        <v>405</v>
      </c>
      <c r="J90" s="3"/>
      <c r="K90" s="3"/>
      <c r="L90" s="3"/>
      <c r="M90" s="3"/>
      <c r="N90" s="3"/>
      <c r="O90" s="3">
        <f>SUM(O85:O89)</f>
        <v>470</v>
      </c>
      <c r="P90" s="36"/>
      <c r="Q90" s="15" t="s">
        <v>20</v>
      </c>
    </row>
    <row r="91" spans="1:26" ht="14.1" customHeight="1">
      <c r="A91" s="28"/>
      <c r="B91" s="3"/>
      <c r="C91" s="4"/>
      <c r="D91" s="3"/>
      <c r="E91" s="3"/>
      <c r="F91" s="3"/>
      <c r="G91" s="3"/>
      <c r="H91" s="3"/>
      <c r="I91" s="3">
        <f>I90/5</f>
        <v>81</v>
      </c>
      <c r="J91" s="3"/>
      <c r="K91" s="3"/>
      <c r="L91" s="3"/>
      <c r="M91" s="3"/>
      <c r="N91" s="3"/>
      <c r="O91" s="3">
        <f>O90/5</f>
        <v>94</v>
      </c>
      <c r="P91" s="36"/>
      <c r="Q91" s="15" t="s">
        <v>21</v>
      </c>
      <c r="U91" s="68">
        <v>51</v>
      </c>
      <c r="V91" s="68">
        <v>54</v>
      </c>
      <c r="W91" s="68">
        <v>43</v>
      </c>
      <c r="X91" s="68">
        <v>48</v>
      </c>
    </row>
    <row r="92" spans="1:26" ht="14.1" customHeight="1">
      <c r="A92" s="29"/>
      <c r="B92" s="8">
        <v>1</v>
      </c>
      <c r="C92" s="9" t="s">
        <v>47</v>
      </c>
      <c r="D92" s="8">
        <v>2</v>
      </c>
      <c r="E92" s="8">
        <v>2</v>
      </c>
      <c r="F92" s="8">
        <v>2</v>
      </c>
      <c r="G92" s="8">
        <v>3</v>
      </c>
      <c r="H92" s="8">
        <f t="shared" ref="H92:H101" si="25">SUM(D92:G92)</f>
        <v>9</v>
      </c>
      <c r="I92" s="8">
        <f t="shared" ref="I92:I101" si="26">(H92/20)*100</f>
        <v>45</v>
      </c>
      <c r="J92" s="8">
        <v>4</v>
      </c>
      <c r="K92" s="8">
        <v>3</v>
      </c>
      <c r="L92" s="8">
        <v>4</v>
      </c>
      <c r="M92" s="8">
        <v>3</v>
      </c>
      <c r="N92" s="8">
        <f t="shared" ref="N92:N101" si="27">SUM(J92:M92)</f>
        <v>14</v>
      </c>
      <c r="O92" s="8">
        <f t="shared" ref="O92:O101" si="28">(N92/20)*100</f>
        <v>70</v>
      </c>
      <c r="P92" s="25"/>
      <c r="Q92" s="15" t="s">
        <v>22</v>
      </c>
      <c r="U92" s="68">
        <v>51</v>
      </c>
      <c r="V92" s="68">
        <v>49</v>
      </c>
      <c r="W92" s="68">
        <v>45</v>
      </c>
      <c r="X92" s="68">
        <v>49</v>
      </c>
    </row>
    <row r="93" spans="1:26" ht="14.1" customHeight="1">
      <c r="A93" s="30"/>
      <c r="B93" s="8">
        <v>2</v>
      </c>
      <c r="C93" s="9" t="s">
        <v>56</v>
      </c>
      <c r="D93" s="8">
        <v>3</v>
      </c>
      <c r="E93" s="8" t="s">
        <v>69</v>
      </c>
      <c r="F93" s="8">
        <v>3</v>
      </c>
      <c r="G93" s="8">
        <v>3</v>
      </c>
      <c r="H93" s="8">
        <f t="shared" si="25"/>
        <v>9</v>
      </c>
      <c r="I93" s="8">
        <f t="shared" si="26"/>
        <v>45</v>
      </c>
      <c r="J93" s="8">
        <v>4</v>
      </c>
      <c r="K93" s="8">
        <v>4</v>
      </c>
      <c r="L93" s="8">
        <v>4</v>
      </c>
      <c r="M93" s="8">
        <v>4</v>
      </c>
      <c r="N93" s="8">
        <f t="shared" si="27"/>
        <v>16</v>
      </c>
      <c r="O93" s="8">
        <f t="shared" si="28"/>
        <v>80</v>
      </c>
      <c r="P93" s="25"/>
      <c r="Q93" s="15"/>
    </row>
    <row r="94" spans="1:26" ht="14.1" customHeight="1">
      <c r="A94" s="30"/>
      <c r="B94" s="8">
        <v>3</v>
      </c>
      <c r="C94" s="9" t="s">
        <v>48</v>
      </c>
      <c r="D94" s="8">
        <v>3</v>
      </c>
      <c r="E94" s="8">
        <v>3</v>
      </c>
      <c r="F94" s="8">
        <v>2</v>
      </c>
      <c r="G94" s="8">
        <v>3</v>
      </c>
      <c r="H94" s="8">
        <f t="shared" si="25"/>
        <v>11</v>
      </c>
      <c r="I94" s="8">
        <f t="shared" si="26"/>
        <v>55.000000000000007</v>
      </c>
      <c r="J94" s="8">
        <v>4</v>
      </c>
      <c r="K94" s="8">
        <v>4</v>
      </c>
      <c r="L94" s="8">
        <v>3</v>
      </c>
      <c r="M94" s="8">
        <v>4</v>
      </c>
      <c r="N94" s="8">
        <f t="shared" si="27"/>
        <v>15</v>
      </c>
      <c r="O94" s="8">
        <f t="shared" si="28"/>
        <v>75</v>
      </c>
      <c r="P94" s="25"/>
      <c r="Q94" s="17" t="s">
        <v>31</v>
      </c>
      <c r="U94" s="98">
        <f>(U91+U92)/2</f>
        <v>51</v>
      </c>
      <c r="V94" s="98">
        <f t="shared" ref="V94:X94" si="29">(V91+V92)/2</f>
        <v>51.5</v>
      </c>
      <c r="W94" s="98">
        <f t="shared" si="29"/>
        <v>44</v>
      </c>
      <c r="X94" s="98">
        <f t="shared" si="29"/>
        <v>48.5</v>
      </c>
      <c r="Y94" s="98">
        <f>SUM(U94:X94)</f>
        <v>195</v>
      </c>
      <c r="Z94" s="98">
        <f>Y94/4</f>
        <v>48.75</v>
      </c>
    </row>
    <row r="95" spans="1:26" ht="14.1" customHeight="1">
      <c r="A95" s="30"/>
      <c r="B95" s="8">
        <v>4</v>
      </c>
      <c r="C95" s="9" t="s">
        <v>50</v>
      </c>
      <c r="D95" s="8">
        <v>3</v>
      </c>
      <c r="E95" s="8">
        <v>3</v>
      </c>
      <c r="F95" s="8">
        <v>2</v>
      </c>
      <c r="G95" s="8">
        <v>3</v>
      </c>
      <c r="H95" s="8">
        <f t="shared" si="25"/>
        <v>11</v>
      </c>
      <c r="I95" s="8">
        <f t="shared" si="26"/>
        <v>55.000000000000007</v>
      </c>
      <c r="J95" s="8">
        <v>4</v>
      </c>
      <c r="K95" s="8">
        <v>4</v>
      </c>
      <c r="L95" s="8">
        <v>3</v>
      </c>
      <c r="M95" s="8">
        <v>4</v>
      </c>
      <c r="N95" s="8">
        <f t="shared" si="27"/>
        <v>15</v>
      </c>
      <c r="O95" s="8">
        <f t="shared" si="28"/>
        <v>75</v>
      </c>
      <c r="P95" s="25"/>
      <c r="Q95" s="15"/>
    </row>
    <row r="96" spans="1:26" ht="14.1" customHeight="1">
      <c r="A96" s="30" t="s">
        <v>11</v>
      </c>
      <c r="B96" s="8">
        <v>5</v>
      </c>
      <c r="C96" s="9" t="s">
        <v>53</v>
      </c>
      <c r="D96" s="8">
        <v>3</v>
      </c>
      <c r="E96" s="8">
        <v>3</v>
      </c>
      <c r="F96" s="8">
        <v>3</v>
      </c>
      <c r="G96" s="8">
        <v>3</v>
      </c>
      <c r="H96" s="8">
        <f t="shared" si="25"/>
        <v>12</v>
      </c>
      <c r="I96" s="8">
        <f t="shared" si="26"/>
        <v>60</v>
      </c>
      <c r="J96" s="8">
        <v>4</v>
      </c>
      <c r="K96" s="8">
        <v>4</v>
      </c>
      <c r="L96" s="8">
        <v>3</v>
      </c>
      <c r="M96" s="8">
        <v>4</v>
      </c>
      <c r="N96" s="8">
        <f t="shared" si="27"/>
        <v>15</v>
      </c>
      <c r="O96" s="8">
        <f t="shared" si="28"/>
        <v>75</v>
      </c>
      <c r="P96" s="25"/>
      <c r="Q96" s="15" t="s">
        <v>26</v>
      </c>
    </row>
    <row r="97" spans="1:19" ht="14.1" customHeight="1">
      <c r="A97" s="30"/>
      <c r="B97" s="8">
        <v>6</v>
      </c>
      <c r="C97" s="9" t="s">
        <v>58</v>
      </c>
      <c r="D97" s="8">
        <v>3</v>
      </c>
      <c r="E97" s="8">
        <v>2</v>
      </c>
      <c r="F97" s="8">
        <v>2</v>
      </c>
      <c r="G97" s="8">
        <v>2</v>
      </c>
      <c r="H97" s="8">
        <f t="shared" si="25"/>
        <v>9</v>
      </c>
      <c r="I97" s="8">
        <f t="shared" si="26"/>
        <v>45</v>
      </c>
      <c r="J97" s="8">
        <v>3</v>
      </c>
      <c r="K97" s="8">
        <v>3</v>
      </c>
      <c r="L97" s="8">
        <v>3</v>
      </c>
      <c r="M97" s="8">
        <v>4</v>
      </c>
      <c r="N97" s="8">
        <f t="shared" si="27"/>
        <v>13</v>
      </c>
      <c r="O97" s="8">
        <f t="shared" si="28"/>
        <v>65</v>
      </c>
      <c r="P97" s="25"/>
      <c r="Q97" s="15" t="s">
        <v>27</v>
      </c>
    </row>
    <row r="98" spans="1:19" ht="14.1" customHeight="1">
      <c r="A98" s="30"/>
      <c r="B98" s="8">
        <v>7</v>
      </c>
      <c r="C98" s="9" t="s">
        <v>39</v>
      </c>
      <c r="D98" s="8">
        <v>3</v>
      </c>
      <c r="E98" s="8">
        <v>2</v>
      </c>
      <c r="F98" s="8">
        <v>2</v>
      </c>
      <c r="G98" s="8">
        <v>2</v>
      </c>
      <c r="H98" s="8">
        <f t="shared" si="25"/>
        <v>9</v>
      </c>
      <c r="I98" s="8">
        <f t="shared" si="26"/>
        <v>45</v>
      </c>
      <c r="J98" s="8">
        <v>3</v>
      </c>
      <c r="K98" s="8">
        <v>3</v>
      </c>
      <c r="L98" s="8">
        <v>4</v>
      </c>
      <c r="M98" s="8">
        <v>3</v>
      </c>
      <c r="N98" s="8">
        <f t="shared" si="27"/>
        <v>13</v>
      </c>
      <c r="O98" s="8">
        <f t="shared" si="28"/>
        <v>65</v>
      </c>
      <c r="P98" s="25"/>
      <c r="Q98" s="15" t="s">
        <v>28</v>
      </c>
    </row>
    <row r="99" spans="1:19" ht="14.1" customHeight="1">
      <c r="A99" s="30"/>
      <c r="B99" s="8">
        <v>8</v>
      </c>
      <c r="C99" s="9" t="s">
        <v>46</v>
      </c>
      <c r="D99" s="8">
        <v>3</v>
      </c>
      <c r="E99" s="8">
        <v>2</v>
      </c>
      <c r="F99" s="8">
        <v>2</v>
      </c>
      <c r="G99" s="8">
        <v>2</v>
      </c>
      <c r="H99" s="8">
        <f t="shared" si="25"/>
        <v>9</v>
      </c>
      <c r="I99" s="8">
        <f t="shared" si="26"/>
        <v>45</v>
      </c>
      <c r="J99" s="8">
        <v>3</v>
      </c>
      <c r="K99" s="8">
        <v>3</v>
      </c>
      <c r="L99" s="8">
        <v>3</v>
      </c>
      <c r="M99" s="8">
        <v>3</v>
      </c>
      <c r="N99" s="8">
        <f t="shared" si="27"/>
        <v>12</v>
      </c>
      <c r="O99" s="8">
        <f t="shared" si="28"/>
        <v>60</v>
      </c>
      <c r="P99" s="25"/>
      <c r="Q99" s="15" t="s">
        <v>29</v>
      </c>
      <c r="S99">
        <f>208/4</f>
        <v>52</v>
      </c>
    </row>
    <row r="100" spans="1:19" ht="14.1" customHeight="1">
      <c r="A100" s="30"/>
      <c r="B100" s="8">
        <v>9</v>
      </c>
      <c r="C100" s="9" t="s">
        <v>51</v>
      </c>
      <c r="D100" s="8">
        <v>3</v>
      </c>
      <c r="E100" s="8">
        <v>2</v>
      </c>
      <c r="F100" s="8">
        <v>2</v>
      </c>
      <c r="G100" s="8">
        <v>2</v>
      </c>
      <c r="H100" s="8">
        <f t="shared" si="25"/>
        <v>9</v>
      </c>
      <c r="I100" s="8">
        <f t="shared" si="26"/>
        <v>45</v>
      </c>
      <c r="J100" s="8">
        <v>3</v>
      </c>
      <c r="K100" s="8">
        <v>3</v>
      </c>
      <c r="L100" s="8">
        <v>3</v>
      </c>
      <c r="M100" s="8">
        <v>3</v>
      </c>
      <c r="N100" s="8">
        <f t="shared" si="27"/>
        <v>12</v>
      </c>
      <c r="O100" s="8">
        <f t="shared" si="28"/>
        <v>60</v>
      </c>
      <c r="P100" s="25"/>
      <c r="Q100" s="15" t="s">
        <v>30</v>
      </c>
      <c r="S100">
        <f>282/4</f>
        <v>70.5</v>
      </c>
    </row>
    <row r="101" spans="1:19" ht="14.1" customHeight="1">
      <c r="A101" s="30"/>
      <c r="B101" s="8">
        <v>10</v>
      </c>
      <c r="C101" s="9" t="s">
        <v>37</v>
      </c>
      <c r="D101" s="8">
        <v>3</v>
      </c>
      <c r="E101" s="8">
        <v>2</v>
      </c>
      <c r="F101" s="8">
        <v>2</v>
      </c>
      <c r="G101" s="8">
        <v>2</v>
      </c>
      <c r="H101" s="8">
        <f t="shared" si="25"/>
        <v>9</v>
      </c>
      <c r="I101" s="8">
        <f t="shared" si="26"/>
        <v>45</v>
      </c>
      <c r="J101" s="8">
        <v>3</v>
      </c>
      <c r="K101" s="8">
        <v>3</v>
      </c>
      <c r="L101" s="8">
        <v>3</v>
      </c>
      <c r="M101" s="8">
        <v>3</v>
      </c>
      <c r="N101" s="8">
        <f t="shared" si="27"/>
        <v>12</v>
      </c>
      <c r="O101" s="8">
        <f t="shared" si="28"/>
        <v>60</v>
      </c>
      <c r="P101" s="25"/>
      <c r="Q101" s="15"/>
    </row>
    <row r="102" spans="1:19" ht="14.1" customHeight="1">
      <c r="A102" s="30"/>
      <c r="B102" s="8"/>
      <c r="C102" s="9"/>
      <c r="D102" s="9"/>
      <c r="E102" s="9"/>
      <c r="F102" s="9"/>
      <c r="G102" s="9"/>
      <c r="H102" s="9"/>
      <c r="I102" s="8">
        <f>SUM(I92:I101)</f>
        <v>485</v>
      </c>
      <c r="J102" s="8"/>
      <c r="K102" s="8"/>
      <c r="L102" s="8"/>
      <c r="M102" s="8"/>
      <c r="N102" s="8"/>
      <c r="O102" s="8">
        <f>SUM(O92:O101)</f>
        <v>685</v>
      </c>
      <c r="P102" s="25"/>
      <c r="Q102" s="17" t="s">
        <v>64</v>
      </c>
    </row>
    <row r="103" spans="1:19" ht="14.1" customHeight="1">
      <c r="A103" s="31"/>
      <c r="B103" s="8"/>
      <c r="C103" s="9"/>
      <c r="D103" s="9"/>
      <c r="E103" s="9"/>
      <c r="F103" s="9"/>
      <c r="G103" s="9"/>
      <c r="H103" s="9"/>
      <c r="I103" s="8">
        <f>I102/10</f>
        <v>48.5</v>
      </c>
      <c r="J103" s="8"/>
      <c r="K103" s="8"/>
      <c r="L103" s="8"/>
      <c r="M103" s="8"/>
      <c r="N103" s="8"/>
      <c r="O103" s="8">
        <f>O102/10</f>
        <v>68.5</v>
      </c>
      <c r="P103" s="25"/>
      <c r="Q103" s="15"/>
    </row>
    <row r="104" spans="1:19" ht="14.1" customHeight="1">
      <c r="A104" s="32"/>
      <c r="B104" s="10">
        <v>1</v>
      </c>
      <c r="C104" s="11" t="s">
        <v>54</v>
      </c>
      <c r="D104" s="10">
        <v>2</v>
      </c>
      <c r="E104" s="10">
        <v>2</v>
      </c>
      <c r="F104" s="10">
        <v>1</v>
      </c>
      <c r="G104" s="10">
        <v>1</v>
      </c>
      <c r="H104" s="10">
        <f>SUM(D104:G104)</f>
        <v>6</v>
      </c>
      <c r="I104" s="10">
        <f t="shared" ref="I104:I108" si="30">(H104/20)*100</f>
        <v>30</v>
      </c>
      <c r="J104" s="10">
        <v>3</v>
      </c>
      <c r="K104" s="10">
        <v>3</v>
      </c>
      <c r="L104" s="10">
        <v>3</v>
      </c>
      <c r="M104" s="10">
        <v>2</v>
      </c>
      <c r="N104" s="10">
        <f>SUM(J104:M104)</f>
        <v>11</v>
      </c>
      <c r="O104" s="10">
        <f t="shared" ref="O104:O108" si="31">(N104/20)*100</f>
        <v>55.000000000000007</v>
      </c>
      <c r="P104" s="24"/>
      <c r="Q104" s="15" t="s">
        <v>70</v>
      </c>
    </row>
    <row r="105" spans="1:19" ht="14.1" customHeight="1">
      <c r="A105" s="33"/>
      <c r="B105" s="10">
        <v>2</v>
      </c>
      <c r="C105" s="11" t="s">
        <v>59</v>
      </c>
      <c r="D105" s="10">
        <v>1</v>
      </c>
      <c r="E105" s="10">
        <v>2</v>
      </c>
      <c r="F105" s="10">
        <v>2</v>
      </c>
      <c r="G105" s="10">
        <v>1</v>
      </c>
      <c r="H105" s="10">
        <f>SUM(D105:G105)</f>
        <v>6</v>
      </c>
      <c r="I105" s="10">
        <f t="shared" si="30"/>
        <v>30</v>
      </c>
      <c r="J105" s="10">
        <v>3</v>
      </c>
      <c r="K105" s="10">
        <v>3</v>
      </c>
      <c r="L105" s="10">
        <v>2</v>
      </c>
      <c r="M105" s="10">
        <v>2</v>
      </c>
      <c r="N105" s="10">
        <f>SUM(J105:M105)</f>
        <v>10</v>
      </c>
      <c r="O105" s="10">
        <f t="shared" si="31"/>
        <v>50</v>
      </c>
      <c r="P105" s="24"/>
      <c r="Q105" s="15" t="s">
        <v>65</v>
      </c>
    </row>
    <row r="106" spans="1:19" ht="14.1" customHeight="1">
      <c r="A106" s="33" t="s">
        <v>12</v>
      </c>
      <c r="B106" s="10">
        <v>3</v>
      </c>
      <c r="C106" s="11" t="s">
        <v>60</v>
      </c>
      <c r="D106" s="10">
        <v>1</v>
      </c>
      <c r="E106" s="10">
        <v>2</v>
      </c>
      <c r="F106" s="10">
        <v>2</v>
      </c>
      <c r="G106" s="10">
        <v>1</v>
      </c>
      <c r="H106" s="10">
        <f>SUM(D106:G106)</f>
        <v>6</v>
      </c>
      <c r="I106" s="10">
        <f t="shared" si="30"/>
        <v>30</v>
      </c>
      <c r="J106" s="10">
        <v>3</v>
      </c>
      <c r="K106" s="10">
        <v>3</v>
      </c>
      <c r="L106" s="10">
        <v>2</v>
      </c>
      <c r="M106" s="10">
        <v>2</v>
      </c>
      <c r="N106" s="10">
        <f>SUM(J106:M106)</f>
        <v>10</v>
      </c>
      <c r="O106" s="10">
        <f t="shared" si="31"/>
        <v>50</v>
      </c>
      <c r="P106" s="24"/>
      <c r="Q106" s="15" t="s">
        <v>71</v>
      </c>
    </row>
    <row r="107" spans="1:19" ht="14.1" customHeight="1">
      <c r="A107" s="12"/>
      <c r="B107" s="10">
        <v>4</v>
      </c>
      <c r="C107" s="11" t="s">
        <v>42</v>
      </c>
      <c r="D107" s="10">
        <v>2</v>
      </c>
      <c r="E107" s="10">
        <v>2</v>
      </c>
      <c r="F107" s="10">
        <v>1</v>
      </c>
      <c r="G107" s="10">
        <v>1</v>
      </c>
      <c r="H107" s="10">
        <f>SUM(D107:G107)</f>
        <v>6</v>
      </c>
      <c r="I107" s="10">
        <f t="shared" si="30"/>
        <v>30</v>
      </c>
      <c r="J107" s="10">
        <v>3</v>
      </c>
      <c r="K107" s="10">
        <v>3</v>
      </c>
      <c r="L107" s="10">
        <v>2</v>
      </c>
      <c r="M107" s="10">
        <v>2</v>
      </c>
      <c r="N107" s="10">
        <f>SUM(J107:M107)</f>
        <v>10</v>
      </c>
      <c r="O107" s="10">
        <f t="shared" si="31"/>
        <v>50</v>
      </c>
      <c r="P107" s="24"/>
      <c r="Q107" s="15" t="s">
        <v>66</v>
      </c>
    </row>
    <row r="108" spans="1:19" ht="14.1" customHeight="1">
      <c r="A108" s="12"/>
      <c r="B108" s="10">
        <v>5</v>
      </c>
      <c r="C108" s="11" t="s">
        <v>43</v>
      </c>
      <c r="D108" s="10">
        <v>1</v>
      </c>
      <c r="E108" s="10">
        <v>2</v>
      </c>
      <c r="F108" s="10">
        <v>2</v>
      </c>
      <c r="G108" s="10">
        <v>1</v>
      </c>
      <c r="H108" s="10">
        <f>SUM(D108:G108)</f>
        <v>6</v>
      </c>
      <c r="I108" s="10">
        <f t="shared" si="30"/>
        <v>30</v>
      </c>
      <c r="J108" s="10">
        <v>3</v>
      </c>
      <c r="K108" s="10">
        <v>3</v>
      </c>
      <c r="L108" s="10">
        <v>2</v>
      </c>
      <c r="M108" s="10">
        <v>2</v>
      </c>
      <c r="N108" s="10">
        <f>SUM(J108:M108)</f>
        <v>10</v>
      </c>
      <c r="O108" s="10">
        <f t="shared" si="31"/>
        <v>50</v>
      </c>
      <c r="P108" s="24"/>
      <c r="Q108" s="15" t="s">
        <v>72</v>
      </c>
    </row>
    <row r="109" spans="1:19" ht="14.1" customHeight="1">
      <c r="A109" s="12"/>
      <c r="B109" s="11"/>
      <c r="C109" s="11"/>
      <c r="D109" s="11"/>
      <c r="E109" s="11"/>
      <c r="F109" s="11"/>
      <c r="G109" s="11"/>
      <c r="H109" s="11"/>
      <c r="I109" s="10">
        <f>SUM(I104:I108)</f>
        <v>150</v>
      </c>
      <c r="J109" s="10"/>
      <c r="K109" s="10"/>
      <c r="L109" s="10"/>
      <c r="M109" s="10"/>
      <c r="N109" s="10"/>
      <c r="O109" s="10">
        <f>SUM(O104:O108)</f>
        <v>255</v>
      </c>
      <c r="P109" s="24"/>
      <c r="Q109" s="15" t="s">
        <v>67</v>
      </c>
    </row>
    <row r="110" spans="1:19" ht="14.1" customHeight="1">
      <c r="A110" s="13"/>
      <c r="B110" s="11"/>
      <c r="C110" s="11"/>
      <c r="D110" s="11"/>
      <c r="E110" s="11"/>
      <c r="F110" s="11"/>
      <c r="G110" s="11"/>
      <c r="H110" s="11"/>
      <c r="I110" s="10">
        <f>I109/5</f>
        <v>30</v>
      </c>
      <c r="J110" s="11"/>
      <c r="K110" s="11"/>
      <c r="L110" s="11"/>
      <c r="M110" s="11"/>
      <c r="N110" s="11"/>
      <c r="O110" s="10">
        <f>O109/5</f>
        <v>51</v>
      </c>
      <c r="P110" s="24"/>
      <c r="Q110" s="15" t="s">
        <v>73</v>
      </c>
    </row>
    <row r="111" spans="1:19" ht="14.1" customHeight="1">
      <c r="A111" s="65"/>
      <c r="B111" s="66"/>
      <c r="C111" s="67" t="s">
        <v>35</v>
      </c>
      <c r="D111" s="68">
        <v>58</v>
      </c>
      <c r="E111" s="68">
        <v>52</v>
      </c>
      <c r="F111" s="68">
        <v>49</v>
      </c>
      <c r="G111" s="68">
        <v>49</v>
      </c>
      <c r="H111" s="68"/>
      <c r="I111" s="68">
        <f>I90+I102+I109</f>
        <v>1040</v>
      </c>
      <c r="J111" s="68">
        <v>75</v>
      </c>
      <c r="K111" s="68">
        <v>73</v>
      </c>
      <c r="L111" s="68">
        <v>66</v>
      </c>
      <c r="M111" s="68">
        <v>68</v>
      </c>
      <c r="N111" s="46"/>
      <c r="O111" s="68">
        <f>O90+O102+O109</f>
        <v>1410</v>
      </c>
      <c r="P111" s="69"/>
      <c r="Q111" s="15" t="s">
        <v>68</v>
      </c>
    </row>
    <row r="112" spans="1:19" ht="14.1" customHeight="1">
      <c r="A112" s="65"/>
      <c r="B112" s="66"/>
      <c r="C112" s="67" t="s">
        <v>36</v>
      </c>
      <c r="D112" s="46" t="s">
        <v>87</v>
      </c>
      <c r="E112" s="46" t="s">
        <v>88</v>
      </c>
      <c r="F112" s="46" t="s">
        <v>89</v>
      </c>
      <c r="G112" s="46" t="s">
        <v>89</v>
      </c>
      <c r="H112" s="46"/>
      <c r="I112" s="70">
        <f>I111/20</f>
        <v>52</v>
      </c>
      <c r="J112" s="46" t="s">
        <v>90</v>
      </c>
      <c r="K112" s="46" t="s">
        <v>91</v>
      </c>
      <c r="L112" s="46" t="s">
        <v>92</v>
      </c>
      <c r="M112" s="46" t="s">
        <v>93</v>
      </c>
      <c r="N112" s="46"/>
      <c r="O112" s="70">
        <f>O111/20</f>
        <v>70.5</v>
      </c>
      <c r="P112" s="69"/>
      <c r="Q112" s="16"/>
    </row>
    <row r="113" spans="1:17" ht="14.1" customHeight="1"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 t="s">
        <v>34</v>
      </c>
    </row>
    <row r="114" spans="1:17" ht="14.1" customHeight="1"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 t="s">
        <v>32</v>
      </c>
    </row>
    <row r="115" spans="1:17" ht="14.1" customHeight="1"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 ht="14.1" customHeight="1"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 ht="14.1" customHeight="1"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 t="s">
        <v>33</v>
      </c>
    </row>
    <row r="118" spans="1:17" ht="18.75">
      <c r="A118" s="113" t="s">
        <v>152</v>
      </c>
      <c r="B118" s="113"/>
      <c r="C118" s="113"/>
      <c r="D118" s="113"/>
      <c r="E118" s="113"/>
      <c r="F118" s="113"/>
      <c r="G118" s="113"/>
      <c r="H118" s="113"/>
      <c r="I118" s="113"/>
      <c r="J118" s="113"/>
      <c r="K118" s="113"/>
      <c r="L118" s="113"/>
      <c r="M118" s="113"/>
      <c r="N118" s="113"/>
      <c r="O118" s="113"/>
      <c r="P118" s="113"/>
      <c r="Q118" s="113"/>
    </row>
    <row r="119" spans="1:17" ht="14.1" customHeight="1">
      <c r="A119" s="1" t="s">
        <v>23</v>
      </c>
      <c r="B119" s="2" t="s">
        <v>25</v>
      </c>
      <c r="C119" s="1" t="s">
        <v>76</v>
      </c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ht="14.1" customHeight="1">
      <c r="A120" s="1" t="s">
        <v>24</v>
      </c>
      <c r="B120" s="2" t="s">
        <v>25</v>
      </c>
      <c r="C120" s="1" t="s">
        <v>77</v>
      </c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ht="14.1" customHeight="1">
      <c r="A121" s="51"/>
      <c r="B121" s="51"/>
      <c r="C121" s="52"/>
      <c r="D121" s="120" t="s">
        <v>63</v>
      </c>
      <c r="E121" s="121"/>
      <c r="F121" s="121"/>
      <c r="G121" s="121"/>
      <c r="H121" s="121"/>
      <c r="I121" s="121"/>
      <c r="J121" s="121"/>
      <c r="K121" s="121"/>
      <c r="L121" s="121"/>
      <c r="M121" s="121"/>
      <c r="N121" s="121"/>
      <c r="O121" s="122"/>
      <c r="P121" s="53"/>
      <c r="Q121" s="51"/>
    </row>
    <row r="122" spans="1:17" ht="14.1" customHeight="1">
      <c r="A122" s="54" t="s">
        <v>8</v>
      </c>
      <c r="B122" s="54" t="s">
        <v>10</v>
      </c>
      <c r="C122" s="54" t="s">
        <v>1</v>
      </c>
      <c r="D122" s="123" t="s">
        <v>61</v>
      </c>
      <c r="E122" s="124"/>
      <c r="F122" s="124"/>
      <c r="G122" s="124"/>
      <c r="H122" s="124"/>
      <c r="I122" s="125"/>
      <c r="J122" s="123" t="s">
        <v>62</v>
      </c>
      <c r="K122" s="124"/>
      <c r="L122" s="124"/>
      <c r="M122" s="124"/>
      <c r="N122" s="124"/>
      <c r="O122" s="125"/>
      <c r="P122" s="55" t="s">
        <v>7</v>
      </c>
      <c r="Q122" s="54" t="s">
        <v>15</v>
      </c>
    </row>
    <row r="123" spans="1:17" ht="14.1" customHeight="1">
      <c r="A123" s="56"/>
      <c r="B123" s="56"/>
      <c r="C123" s="56"/>
      <c r="D123" s="57">
        <v>1</v>
      </c>
      <c r="E123" s="57">
        <v>2</v>
      </c>
      <c r="F123" s="57">
        <v>3</v>
      </c>
      <c r="G123" s="57">
        <v>4</v>
      </c>
      <c r="H123" s="57" t="s">
        <v>4</v>
      </c>
      <c r="I123" s="57" t="s">
        <v>5</v>
      </c>
      <c r="J123" s="57">
        <v>1</v>
      </c>
      <c r="K123" s="57">
        <v>2</v>
      </c>
      <c r="L123" s="57">
        <v>3</v>
      </c>
      <c r="M123" s="57">
        <v>4</v>
      </c>
      <c r="N123" s="47" t="s">
        <v>4</v>
      </c>
      <c r="O123" s="47" t="s">
        <v>5</v>
      </c>
      <c r="P123" s="56"/>
      <c r="Q123" s="56"/>
    </row>
    <row r="124" spans="1:17" ht="14.1" customHeight="1">
      <c r="A124" s="5"/>
      <c r="B124" s="3">
        <v>1</v>
      </c>
      <c r="C124" s="4" t="s">
        <v>13</v>
      </c>
      <c r="D124" s="3">
        <v>5</v>
      </c>
      <c r="E124" s="3">
        <v>5</v>
      </c>
      <c r="F124" s="3">
        <v>5</v>
      </c>
      <c r="G124" s="3">
        <v>4</v>
      </c>
      <c r="H124" s="3">
        <f>SUM(D124:G124)</f>
        <v>19</v>
      </c>
      <c r="I124" s="3">
        <f>(H124/20)*100</f>
        <v>95</v>
      </c>
      <c r="J124" s="3">
        <v>5</v>
      </c>
      <c r="K124" s="3">
        <v>5</v>
      </c>
      <c r="L124" s="3">
        <v>5</v>
      </c>
      <c r="M124" s="3">
        <v>5</v>
      </c>
      <c r="N124" s="3">
        <f>SUM(J124:M124)</f>
        <v>20</v>
      </c>
      <c r="O124" s="3">
        <f>(N124/20)*100</f>
        <v>100</v>
      </c>
      <c r="P124" s="36"/>
      <c r="Q124" s="20" t="s">
        <v>16</v>
      </c>
    </row>
    <row r="125" spans="1:17" ht="14.1" customHeight="1">
      <c r="A125" s="27"/>
      <c r="B125" s="3">
        <v>2</v>
      </c>
      <c r="C125" s="4" t="s">
        <v>57</v>
      </c>
      <c r="D125" s="3">
        <v>5</v>
      </c>
      <c r="E125" s="3">
        <v>5</v>
      </c>
      <c r="F125" s="3">
        <v>4</v>
      </c>
      <c r="G125" s="3">
        <v>4</v>
      </c>
      <c r="H125" s="3">
        <f>SUM(D125:G125)</f>
        <v>18</v>
      </c>
      <c r="I125" s="3">
        <f t="shared" ref="I125:I128" si="32">(H125/20)*100</f>
        <v>90</v>
      </c>
      <c r="J125" s="3">
        <v>5</v>
      </c>
      <c r="K125" s="3">
        <v>5</v>
      </c>
      <c r="L125" s="3">
        <v>5</v>
      </c>
      <c r="M125" s="3">
        <v>5</v>
      </c>
      <c r="N125" s="3">
        <f>SUM(J125:M125)</f>
        <v>20</v>
      </c>
      <c r="O125" s="3">
        <f t="shared" ref="O125:O128" si="33">(N125/20)*100</f>
        <v>100</v>
      </c>
      <c r="P125" s="36"/>
      <c r="Q125" s="15"/>
    </row>
    <row r="126" spans="1:17" ht="14.1" customHeight="1">
      <c r="A126" s="27" t="s">
        <v>9</v>
      </c>
      <c r="B126" s="3">
        <v>3</v>
      </c>
      <c r="C126" s="4" t="s">
        <v>14</v>
      </c>
      <c r="D126" s="3">
        <v>4</v>
      </c>
      <c r="E126" s="3">
        <v>5</v>
      </c>
      <c r="F126" s="3">
        <v>4</v>
      </c>
      <c r="G126" s="3">
        <v>5</v>
      </c>
      <c r="H126" s="3">
        <f>SUM(D126:G126)</f>
        <v>18</v>
      </c>
      <c r="I126" s="3">
        <f t="shared" si="32"/>
        <v>90</v>
      </c>
      <c r="J126" s="3">
        <v>5</v>
      </c>
      <c r="K126" s="3">
        <v>5</v>
      </c>
      <c r="L126" s="3">
        <v>4</v>
      </c>
      <c r="M126" s="3">
        <v>5</v>
      </c>
      <c r="N126" s="3">
        <f>SUM(J126:M126)</f>
        <v>19</v>
      </c>
      <c r="O126" s="3">
        <f t="shared" si="33"/>
        <v>95</v>
      </c>
      <c r="P126" s="36"/>
      <c r="Q126" s="15" t="s">
        <v>17</v>
      </c>
    </row>
    <row r="127" spans="1:17" ht="14.1" customHeight="1">
      <c r="A127" s="27"/>
      <c r="B127" s="3">
        <v>4</v>
      </c>
      <c r="C127" s="4" t="s">
        <v>41</v>
      </c>
      <c r="D127" s="3">
        <v>4</v>
      </c>
      <c r="E127" s="3">
        <v>3</v>
      </c>
      <c r="F127" s="3">
        <v>3</v>
      </c>
      <c r="G127" s="3">
        <v>3</v>
      </c>
      <c r="H127" s="3">
        <f>SUM(D127:G127)</f>
        <v>13</v>
      </c>
      <c r="I127" s="3">
        <f t="shared" si="32"/>
        <v>65</v>
      </c>
      <c r="J127" s="3">
        <v>5</v>
      </c>
      <c r="K127" s="3">
        <v>5</v>
      </c>
      <c r="L127" s="3">
        <v>5</v>
      </c>
      <c r="M127" s="3">
        <v>4</v>
      </c>
      <c r="N127" s="3">
        <f>SUM(J127:M127)</f>
        <v>19</v>
      </c>
      <c r="O127" s="3">
        <f t="shared" si="33"/>
        <v>95</v>
      </c>
      <c r="P127" s="36"/>
      <c r="Q127" s="15" t="s">
        <v>18</v>
      </c>
    </row>
    <row r="128" spans="1:17" ht="14.1" customHeight="1">
      <c r="A128" s="27"/>
      <c r="B128" s="3">
        <v>5</v>
      </c>
      <c r="C128" s="4" t="s">
        <v>52</v>
      </c>
      <c r="D128" s="3">
        <v>4</v>
      </c>
      <c r="E128" s="3">
        <v>3</v>
      </c>
      <c r="F128" s="3">
        <v>3</v>
      </c>
      <c r="G128" s="3">
        <v>3</v>
      </c>
      <c r="H128" s="3">
        <f>SUM(D128:G128)</f>
        <v>13</v>
      </c>
      <c r="I128" s="3">
        <f t="shared" si="32"/>
        <v>65</v>
      </c>
      <c r="J128" s="3">
        <v>5</v>
      </c>
      <c r="K128" s="3">
        <v>4</v>
      </c>
      <c r="L128" s="3">
        <v>4</v>
      </c>
      <c r="M128" s="3">
        <v>4</v>
      </c>
      <c r="N128" s="3">
        <f>SUM(J128:M128)</f>
        <v>17</v>
      </c>
      <c r="O128" s="3">
        <f t="shared" si="33"/>
        <v>85</v>
      </c>
      <c r="P128" s="36"/>
      <c r="Q128" s="15" t="s">
        <v>19</v>
      </c>
    </row>
    <row r="129" spans="1:17" ht="14.1" customHeight="1">
      <c r="A129" s="27"/>
      <c r="B129" s="3"/>
      <c r="C129" s="4"/>
      <c r="D129" s="3"/>
      <c r="E129" s="3"/>
      <c r="F129" s="3"/>
      <c r="G129" s="3"/>
      <c r="H129" s="3"/>
      <c r="I129" s="3">
        <f>SUM(I124:I128)</f>
        <v>405</v>
      </c>
      <c r="J129" s="3"/>
      <c r="K129" s="3"/>
      <c r="L129" s="3"/>
      <c r="M129" s="3"/>
      <c r="N129" s="3"/>
      <c r="O129" s="3">
        <f>SUM(O124:O128)</f>
        <v>475</v>
      </c>
      <c r="P129" s="36"/>
      <c r="Q129" s="15" t="s">
        <v>20</v>
      </c>
    </row>
    <row r="130" spans="1:17" ht="14.1" customHeight="1">
      <c r="A130" s="28"/>
      <c r="B130" s="3"/>
      <c r="C130" s="4"/>
      <c r="D130" s="3"/>
      <c r="E130" s="3"/>
      <c r="F130" s="3"/>
      <c r="G130" s="3"/>
      <c r="H130" s="3"/>
      <c r="I130" s="3">
        <f>I129/5</f>
        <v>81</v>
      </c>
      <c r="J130" s="3"/>
      <c r="K130" s="3"/>
      <c r="L130" s="3"/>
      <c r="M130" s="3"/>
      <c r="N130" s="3"/>
      <c r="O130" s="3">
        <f>O129/5</f>
        <v>95</v>
      </c>
      <c r="P130" s="36"/>
      <c r="Q130" s="15" t="s">
        <v>21</v>
      </c>
    </row>
    <row r="131" spans="1:17" ht="14.1" customHeight="1">
      <c r="A131" s="29"/>
      <c r="B131" s="8">
        <v>1</v>
      </c>
      <c r="C131" s="9" t="s">
        <v>47</v>
      </c>
      <c r="D131" s="8">
        <v>2</v>
      </c>
      <c r="E131" s="8">
        <v>3</v>
      </c>
      <c r="F131" s="8">
        <v>2</v>
      </c>
      <c r="G131" s="8">
        <v>3</v>
      </c>
      <c r="H131" s="8">
        <f t="shared" ref="H131:H140" si="34">SUM(D131:G131)</f>
        <v>10</v>
      </c>
      <c r="I131" s="8">
        <f t="shared" ref="I131:I140" si="35">(H131/20)*100</f>
        <v>50</v>
      </c>
      <c r="J131" s="8">
        <v>4</v>
      </c>
      <c r="K131" s="8">
        <v>3</v>
      </c>
      <c r="L131" s="8">
        <v>4</v>
      </c>
      <c r="M131" s="8">
        <v>3</v>
      </c>
      <c r="N131" s="8">
        <f t="shared" ref="N131:N140" si="36">SUM(J131:M131)</f>
        <v>14</v>
      </c>
      <c r="O131" s="8">
        <f t="shared" ref="O131:O140" si="37">(N131/20)*100</f>
        <v>70</v>
      </c>
      <c r="P131" s="25"/>
      <c r="Q131" s="15" t="s">
        <v>22</v>
      </c>
    </row>
    <row r="132" spans="1:17" ht="14.1" customHeight="1">
      <c r="A132" s="30"/>
      <c r="B132" s="8">
        <v>2</v>
      </c>
      <c r="C132" s="9" t="s">
        <v>56</v>
      </c>
      <c r="D132" s="8">
        <v>3</v>
      </c>
      <c r="E132" s="8" t="s">
        <v>69</v>
      </c>
      <c r="F132" s="8">
        <v>3</v>
      </c>
      <c r="G132" s="8">
        <v>3</v>
      </c>
      <c r="H132" s="8">
        <f t="shared" si="34"/>
        <v>9</v>
      </c>
      <c r="I132" s="8">
        <f t="shared" si="35"/>
        <v>45</v>
      </c>
      <c r="J132" s="8">
        <v>4</v>
      </c>
      <c r="K132" s="8">
        <v>4</v>
      </c>
      <c r="L132" s="8">
        <v>4</v>
      </c>
      <c r="M132" s="8">
        <v>4</v>
      </c>
      <c r="N132" s="8">
        <f t="shared" si="36"/>
        <v>16</v>
      </c>
      <c r="O132" s="8">
        <f t="shared" si="37"/>
        <v>80</v>
      </c>
      <c r="P132" s="25"/>
      <c r="Q132" s="15"/>
    </row>
    <row r="133" spans="1:17" ht="14.1" customHeight="1">
      <c r="A133" s="30"/>
      <c r="B133" s="8">
        <v>3</v>
      </c>
      <c r="C133" s="9" t="s">
        <v>48</v>
      </c>
      <c r="D133" s="8">
        <v>3</v>
      </c>
      <c r="E133" s="8">
        <v>3</v>
      </c>
      <c r="F133" s="8">
        <v>3</v>
      </c>
      <c r="G133" s="8">
        <v>3</v>
      </c>
      <c r="H133" s="8">
        <f t="shared" si="34"/>
        <v>12</v>
      </c>
      <c r="I133" s="8">
        <f t="shared" si="35"/>
        <v>60</v>
      </c>
      <c r="J133" s="8">
        <v>4</v>
      </c>
      <c r="K133" s="8">
        <v>4</v>
      </c>
      <c r="L133" s="8">
        <v>3</v>
      </c>
      <c r="M133" s="8">
        <v>4</v>
      </c>
      <c r="N133" s="8">
        <f t="shared" si="36"/>
        <v>15</v>
      </c>
      <c r="O133" s="8">
        <f t="shared" si="37"/>
        <v>75</v>
      </c>
      <c r="P133" s="25"/>
      <c r="Q133" s="17" t="s">
        <v>31</v>
      </c>
    </row>
    <row r="134" spans="1:17" ht="14.1" customHeight="1">
      <c r="A134" s="30"/>
      <c r="B134" s="8">
        <v>4</v>
      </c>
      <c r="C134" s="9" t="s">
        <v>50</v>
      </c>
      <c r="D134" s="8">
        <v>3</v>
      </c>
      <c r="E134" s="8">
        <v>3</v>
      </c>
      <c r="F134" s="8">
        <v>3</v>
      </c>
      <c r="G134" s="8">
        <v>3</v>
      </c>
      <c r="H134" s="8">
        <f t="shared" si="34"/>
        <v>12</v>
      </c>
      <c r="I134" s="8">
        <f t="shared" si="35"/>
        <v>60</v>
      </c>
      <c r="J134" s="8">
        <v>4</v>
      </c>
      <c r="K134" s="8">
        <v>4</v>
      </c>
      <c r="L134" s="8">
        <v>4</v>
      </c>
      <c r="M134" s="8">
        <v>4</v>
      </c>
      <c r="N134" s="8">
        <f t="shared" si="36"/>
        <v>16</v>
      </c>
      <c r="O134" s="8">
        <f t="shared" si="37"/>
        <v>80</v>
      </c>
      <c r="P134" s="25"/>
      <c r="Q134" s="15"/>
    </row>
    <row r="135" spans="1:17" ht="14.1" customHeight="1">
      <c r="A135" s="30" t="s">
        <v>11</v>
      </c>
      <c r="B135" s="8">
        <v>5</v>
      </c>
      <c r="C135" s="9" t="s">
        <v>53</v>
      </c>
      <c r="D135" s="8">
        <v>3</v>
      </c>
      <c r="E135" s="8">
        <v>3</v>
      </c>
      <c r="F135" s="8">
        <v>3</v>
      </c>
      <c r="G135" s="8">
        <v>3</v>
      </c>
      <c r="H135" s="8">
        <f t="shared" si="34"/>
        <v>12</v>
      </c>
      <c r="I135" s="8">
        <f t="shared" si="35"/>
        <v>60</v>
      </c>
      <c r="J135" s="8">
        <v>4</v>
      </c>
      <c r="K135" s="8">
        <v>4</v>
      </c>
      <c r="L135" s="8">
        <v>3</v>
      </c>
      <c r="M135" s="8">
        <v>4</v>
      </c>
      <c r="N135" s="8">
        <f t="shared" si="36"/>
        <v>15</v>
      </c>
      <c r="O135" s="8">
        <f t="shared" si="37"/>
        <v>75</v>
      </c>
      <c r="P135" s="25"/>
      <c r="Q135" s="15" t="s">
        <v>26</v>
      </c>
    </row>
    <row r="136" spans="1:17" ht="14.1" customHeight="1">
      <c r="A136" s="30"/>
      <c r="B136" s="8">
        <v>6</v>
      </c>
      <c r="C136" s="9" t="s">
        <v>58</v>
      </c>
      <c r="D136" s="8">
        <v>3</v>
      </c>
      <c r="E136" s="8">
        <v>2</v>
      </c>
      <c r="F136" s="8">
        <v>2</v>
      </c>
      <c r="G136" s="8">
        <v>2</v>
      </c>
      <c r="H136" s="8">
        <f t="shared" si="34"/>
        <v>9</v>
      </c>
      <c r="I136" s="8">
        <f t="shared" si="35"/>
        <v>45</v>
      </c>
      <c r="J136" s="8">
        <v>3</v>
      </c>
      <c r="K136" s="8">
        <v>3</v>
      </c>
      <c r="L136" s="8">
        <v>3</v>
      </c>
      <c r="M136" s="8">
        <v>4</v>
      </c>
      <c r="N136" s="8">
        <f t="shared" si="36"/>
        <v>13</v>
      </c>
      <c r="O136" s="8">
        <f t="shared" si="37"/>
        <v>65</v>
      </c>
      <c r="P136" s="25"/>
      <c r="Q136" s="15" t="s">
        <v>27</v>
      </c>
    </row>
    <row r="137" spans="1:17" ht="14.1" customHeight="1">
      <c r="A137" s="30"/>
      <c r="B137" s="8">
        <v>7</v>
      </c>
      <c r="C137" s="9" t="s">
        <v>39</v>
      </c>
      <c r="D137" s="8">
        <v>3</v>
      </c>
      <c r="E137" s="8">
        <v>2</v>
      </c>
      <c r="F137" s="8">
        <v>2</v>
      </c>
      <c r="G137" s="8">
        <v>2</v>
      </c>
      <c r="H137" s="8">
        <f t="shared" si="34"/>
        <v>9</v>
      </c>
      <c r="I137" s="8">
        <f t="shared" si="35"/>
        <v>45</v>
      </c>
      <c r="J137" s="8">
        <v>3</v>
      </c>
      <c r="K137" s="8">
        <v>4</v>
      </c>
      <c r="L137" s="8">
        <v>4</v>
      </c>
      <c r="M137" s="8">
        <v>3</v>
      </c>
      <c r="N137" s="8">
        <f t="shared" si="36"/>
        <v>14</v>
      </c>
      <c r="O137" s="8">
        <f t="shared" si="37"/>
        <v>70</v>
      </c>
      <c r="P137" s="25"/>
      <c r="Q137" s="15" t="s">
        <v>28</v>
      </c>
    </row>
    <row r="138" spans="1:17" ht="14.1" customHeight="1">
      <c r="A138" s="30"/>
      <c r="B138" s="8">
        <v>8</v>
      </c>
      <c r="C138" s="9" t="s">
        <v>46</v>
      </c>
      <c r="D138" s="8">
        <v>3</v>
      </c>
      <c r="E138" s="8">
        <v>2</v>
      </c>
      <c r="F138" s="8">
        <v>2</v>
      </c>
      <c r="G138" s="8">
        <v>2</v>
      </c>
      <c r="H138" s="8">
        <f t="shared" si="34"/>
        <v>9</v>
      </c>
      <c r="I138" s="8">
        <f t="shared" si="35"/>
        <v>45</v>
      </c>
      <c r="J138" s="8">
        <v>3</v>
      </c>
      <c r="K138" s="8">
        <v>3</v>
      </c>
      <c r="L138" s="8">
        <v>3</v>
      </c>
      <c r="M138" s="8">
        <v>3</v>
      </c>
      <c r="N138" s="8">
        <f t="shared" si="36"/>
        <v>12</v>
      </c>
      <c r="O138" s="8">
        <f t="shared" si="37"/>
        <v>60</v>
      </c>
      <c r="P138" s="25"/>
      <c r="Q138" s="15" t="s">
        <v>29</v>
      </c>
    </row>
    <row r="139" spans="1:17" ht="14.1" customHeight="1">
      <c r="A139" s="30"/>
      <c r="B139" s="8">
        <v>9</v>
      </c>
      <c r="C139" s="9" t="s">
        <v>51</v>
      </c>
      <c r="D139" s="8">
        <v>3</v>
      </c>
      <c r="E139" s="8">
        <v>2</v>
      </c>
      <c r="F139" s="8">
        <v>2</v>
      </c>
      <c r="G139" s="8">
        <v>2</v>
      </c>
      <c r="H139" s="8">
        <f t="shared" si="34"/>
        <v>9</v>
      </c>
      <c r="I139" s="8">
        <f t="shared" si="35"/>
        <v>45</v>
      </c>
      <c r="J139" s="8">
        <v>3</v>
      </c>
      <c r="K139" s="8">
        <v>3</v>
      </c>
      <c r="L139" s="8">
        <v>3</v>
      </c>
      <c r="M139" s="8">
        <v>3</v>
      </c>
      <c r="N139" s="8">
        <f t="shared" si="36"/>
        <v>12</v>
      </c>
      <c r="O139" s="8">
        <f t="shared" si="37"/>
        <v>60</v>
      </c>
      <c r="P139" s="25"/>
      <c r="Q139" s="15" t="s">
        <v>30</v>
      </c>
    </row>
    <row r="140" spans="1:17" ht="14.1" customHeight="1">
      <c r="A140" s="30"/>
      <c r="B140" s="8">
        <v>10</v>
      </c>
      <c r="C140" s="9" t="s">
        <v>37</v>
      </c>
      <c r="D140" s="8">
        <v>3</v>
      </c>
      <c r="E140" s="8">
        <v>2</v>
      </c>
      <c r="F140" s="8">
        <v>2</v>
      </c>
      <c r="G140" s="8">
        <v>2</v>
      </c>
      <c r="H140" s="8">
        <f t="shared" si="34"/>
        <v>9</v>
      </c>
      <c r="I140" s="8">
        <f t="shared" si="35"/>
        <v>45</v>
      </c>
      <c r="J140" s="8">
        <v>3</v>
      </c>
      <c r="K140" s="8">
        <v>3</v>
      </c>
      <c r="L140" s="8">
        <v>3</v>
      </c>
      <c r="M140" s="8">
        <v>3</v>
      </c>
      <c r="N140" s="8">
        <f t="shared" si="36"/>
        <v>12</v>
      </c>
      <c r="O140" s="8">
        <f t="shared" si="37"/>
        <v>60</v>
      </c>
      <c r="P140" s="25"/>
      <c r="Q140" s="15"/>
    </row>
    <row r="141" spans="1:17" ht="14.1" customHeight="1">
      <c r="A141" s="30"/>
      <c r="B141" s="8"/>
      <c r="C141" s="9"/>
      <c r="D141" s="9"/>
      <c r="E141" s="9"/>
      <c r="F141" s="9"/>
      <c r="G141" s="9"/>
      <c r="H141" s="9"/>
      <c r="I141" s="8">
        <f>SUM(I131:I140)</f>
        <v>500</v>
      </c>
      <c r="J141" s="8"/>
      <c r="K141" s="8"/>
      <c r="L141" s="8"/>
      <c r="M141" s="8"/>
      <c r="N141" s="8"/>
      <c r="O141" s="8">
        <f>SUM(O131:O140)</f>
        <v>695</v>
      </c>
      <c r="P141" s="25"/>
      <c r="Q141" s="17" t="s">
        <v>64</v>
      </c>
    </row>
    <row r="142" spans="1:17" ht="14.1" customHeight="1">
      <c r="A142" s="31"/>
      <c r="B142" s="8"/>
      <c r="C142" s="9"/>
      <c r="D142" s="9"/>
      <c r="E142" s="9"/>
      <c r="F142" s="9"/>
      <c r="G142" s="9"/>
      <c r="H142" s="9"/>
      <c r="I142" s="8">
        <f>I141/10</f>
        <v>50</v>
      </c>
      <c r="J142" s="8"/>
      <c r="K142" s="8"/>
      <c r="L142" s="8"/>
      <c r="M142" s="8"/>
      <c r="N142" s="8"/>
      <c r="O142" s="8">
        <f>O141/10</f>
        <v>69.5</v>
      </c>
      <c r="P142" s="25"/>
      <c r="Q142" s="15"/>
    </row>
    <row r="143" spans="1:17" ht="14.1" customHeight="1">
      <c r="A143" s="32"/>
      <c r="B143" s="10">
        <v>1</v>
      </c>
      <c r="C143" s="11" t="s">
        <v>54</v>
      </c>
      <c r="D143" s="10">
        <v>2</v>
      </c>
      <c r="E143" s="10">
        <v>2</v>
      </c>
      <c r="F143" s="10">
        <v>1</v>
      </c>
      <c r="G143" s="10">
        <v>1</v>
      </c>
      <c r="H143" s="10">
        <f>SUM(D143:G143)</f>
        <v>6</v>
      </c>
      <c r="I143" s="10">
        <f t="shared" ref="I143:I147" si="38">(H143/20)*100</f>
        <v>30</v>
      </c>
      <c r="J143" s="10">
        <v>3</v>
      </c>
      <c r="K143" s="10">
        <v>3</v>
      </c>
      <c r="L143" s="10">
        <v>3</v>
      </c>
      <c r="M143" s="10">
        <v>2</v>
      </c>
      <c r="N143" s="10">
        <f>SUM(J143:M143)</f>
        <v>11</v>
      </c>
      <c r="O143" s="10">
        <f t="shared" ref="O143:O147" si="39">(N143/20)*100</f>
        <v>55.000000000000007</v>
      </c>
      <c r="P143" s="24"/>
      <c r="Q143" s="15" t="s">
        <v>70</v>
      </c>
    </row>
    <row r="144" spans="1:17" ht="14.1" customHeight="1">
      <c r="A144" s="33"/>
      <c r="B144" s="10">
        <v>2</v>
      </c>
      <c r="C144" s="11" t="s">
        <v>59</v>
      </c>
      <c r="D144" s="10">
        <v>1</v>
      </c>
      <c r="E144" s="10">
        <v>2</v>
      </c>
      <c r="F144" s="10">
        <v>2</v>
      </c>
      <c r="G144" s="10">
        <v>1</v>
      </c>
      <c r="H144" s="10">
        <f>SUM(D144:G144)</f>
        <v>6</v>
      </c>
      <c r="I144" s="10">
        <f t="shared" si="38"/>
        <v>30</v>
      </c>
      <c r="J144" s="10">
        <v>3</v>
      </c>
      <c r="K144" s="10">
        <v>3</v>
      </c>
      <c r="L144" s="10">
        <v>3</v>
      </c>
      <c r="M144" s="10">
        <v>2</v>
      </c>
      <c r="N144" s="10">
        <f>SUM(J144:M144)</f>
        <v>11</v>
      </c>
      <c r="O144" s="10">
        <f t="shared" si="39"/>
        <v>55.000000000000007</v>
      </c>
      <c r="P144" s="24"/>
      <c r="Q144" s="15" t="s">
        <v>65</v>
      </c>
    </row>
    <row r="145" spans="1:17" ht="14.1" customHeight="1">
      <c r="A145" s="33" t="s">
        <v>12</v>
      </c>
      <c r="B145" s="10">
        <v>3</v>
      </c>
      <c r="C145" s="11" t="s">
        <v>60</v>
      </c>
      <c r="D145" s="10">
        <v>1</v>
      </c>
      <c r="E145" s="10">
        <v>2</v>
      </c>
      <c r="F145" s="10">
        <v>2</v>
      </c>
      <c r="G145" s="10">
        <v>1</v>
      </c>
      <c r="H145" s="10">
        <f>SUM(D145:G145)</f>
        <v>6</v>
      </c>
      <c r="I145" s="10">
        <f t="shared" si="38"/>
        <v>30</v>
      </c>
      <c r="J145" s="10">
        <v>3</v>
      </c>
      <c r="K145" s="10">
        <v>3</v>
      </c>
      <c r="L145" s="10">
        <v>2</v>
      </c>
      <c r="M145" s="10">
        <v>2</v>
      </c>
      <c r="N145" s="10">
        <f>SUM(J145:M145)</f>
        <v>10</v>
      </c>
      <c r="O145" s="10">
        <f t="shared" si="39"/>
        <v>50</v>
      </c>
      <c r="P145" s="24"/>
      <c r="Q145" s="15" t="s">
        <v>71</v>
      </c>
    </row>
    <row r="146" spans="1:17" ht="14.1" customHeight="1">
      <c r="A146" s="12"/>
      <c r="B146" s="10">
        <v>4</v>
      </c>
      <c r="C146" s="11" t="s">
        <v>42</v>
      </c>
      <c r="D146" s="10">
        <v>2</v>
      </c>
      <c r="E146" s="10">
        <v>2</v>
      </c>
      <c r="F146" s="10">
        <v>1</v>
      </c>
      <c r="G146" s="10">
        <v>1</v>
      </c>
      <c r="H146" s="10">
        <f>SUM(D146:G146)</f>
        <v>6</v>
      </c>
      <c r="I146" s="10">
        <f t="shared" si="38"/>
        <v>30</v>
      </c>
      <c r="J146" s="10">
        <v>3</v>
      </c>
      <c r="K146" s="10">
        <v>3</v>
      </c>
      <c r="L146" s="10">
        <v>2</v>
      </c>
      <c r="M146" s="10">
        <v>2</v>
      </c>
      <c r="N146" s="10">
        <f>SUM(J146:M146)</f>
        <v>10</v>
      </c>
      <c r="O146" s="10">
        <f t="shared" si="39"/>
        <v>50</v>
      </c>
      <c r="P146" s="24"/>
      <c r="Q146" s="15" t="s">
        <v>66</v>
      </c>
    </row>
    <row r="147" spans="1:17" ht="14.1" customHeight="1">
      <c r="A147" s="12"/>
      <c r="B147" s="10">
        <v>5</v>
      </c>
      <c r="C147" s="11" t="s">
        <v>43</v>
      </c>
      <c r="D147" s="10">
        <v>1</v>
      </c>
      <c r="E147" s="10">
        <v>2</v>
      </c>
      <c r="F147" s="10">
        <v>2</v>
      </c>
      <c r="G147" s="10">
        <v>1</v>
      </c>
      <c r="H147" s="10">
        <f>SUM(D147:G147)</f>
        <v>6</v>
      </c>
      <c r="I147" s="10">
        <f t="shared" si="38"/>
        <v>30</v>
      </c>
      <c r="J147" s="10">
        <v>3</v>
      </c>
      <c r="K147" s="10">
        <v>3</v>
      </c>
      <c r="L147" s="10">
        <v>2</v>
      </c>
      <c r="M147" s="10">
        <v>2</v>
      </c>
      <c r="N147" s="10">
        <f>SUM(J147:M147)</f>
        <v>10</v>
      </c>
      <c r="O147" s="10">
        <f t="shared" si="39"/>
        <v>50</v>
      </c>
      <c r="P147" s="24"/>
      <c r="Q147" s="15" t="s">
        <v>72</v>
      </c>
    </row>
    <row r="148" spans="1:17" ht="14.1" customHeight="1">
      <c r="A148" s="12"/>
      <c r="B148" s="11"/>
      <c r="C148" s="11"/>
      <c r="D148" s="11"/>
      <c r="E148" s="11"/>
      <c r="F148" s="11"/>
      <c r="G148" s="11"/>
      <c r="H148" s="11"/>
      <c r="I148" s="10">
        <f>SUM(I143:I147)</f>
        <v>150</v>
      </c>
      <c r="J148" s="10"/>
      <c r="K148" s="10"/>
      <c r="L148" s="10"/>
      <c r="M148" s="10"/>
      <c r="N148" s="10"/>
      <c r="O148" s="10">
        <f>SUM(O143:O147)</f>
        <v>260</v>
      </c>
      <c r="P148" s="24"/>
      <c r="Q148" s="15" t="s">
        <v>67</v>
      </c>
    </row>
    <row r="149" spans="1:17" ht="14.1" customHeight="1">
      <c r="A149" s="13"/>
      <c r="B149" s="11"/>
      <c r="C149" s="11"/>
      <c r="D149" s="11"/>
      <c r="E149" s="11"/>
      <c r="F149" s="11"/>
      <c r="G149" s="11"/>
      <c r="H149" s="11"/>
      <c r="I149" s="10">
        <f>I148/5</f>
        <v>30</v>
      </c>
      <c r="J149" s="11"/>
      <c r="K149" s="11"/>
      <c r="L149" s="11"/>
      <c r="M149" s="11"/>
      <c r="N149" s="11"/>
      <c r="O149" s="10">
        <f>O148/5</f>
        <v>52</v>
      </c>
      <c r="P149" s="24"/>
      <c r="Q149" s="15" t="s">
        <v>73</v>
      </c>
    </row>
    <row r="150" spans="1:17" ht="14.1" customHeight="1">
      <c r="A150" s="65"/>
      <c r="B150" s="66"/>
      <c r="C150" s="67" t="s">
        <v>35</v>
      </c>
      <c r="D150" s="46"/>
      <c r="E150" s="46"/>
      <c r="F150" s="46"/>
      <c r="G150" s="46"/>
      <c r="H150" s="46"/>
      <c r="I150" s="68">
        <f>I129+I141+I148</f>
        <v>1055</v>
      </c>
      <c r="J150" s="46"/>
      <c r="K150" s="46"/>
      <c r="L150" s="46"/>
      <c r="M150" s="46"/>
      <c r="N150" s="46"/>
      <c r="O150" s="68">
        <f>O129+O141+O148</f>
        <v>1430</v>
      </c>
      <c r="P150" s="69"/>
      <c r="Q150" s="15" t="s">
        <v>68</v>
      </c>
    </row>
    <row r="151" spans="1:17" ht="14.1" customHeight="1">
      <c r="A151" s="65"/>
      <c r="B151" s="66"/>
      <c r="C151" s="67" t="s">
        <v>36</v>
      </c>
      <c r="D151" s="46"/>
      <c r="E151" s="46"/>
      <c r="F151" s="46"/>
      <c r="G151" s="46"/>
      <c r="H151" s="46"/>
      <c r="I151" s="70">
        <f>I150/20</f>
        <v>52.75</v>
      </c>
      <c r="J151" s="46"/>
      <c r="K151" s="46"/>
      <c r="L151" s="46"/>
      <c r="M151" s="46"/>
      <c r="N151" s="46"/>
      <c r="O151" s="70">
        <f>O150/20</f>
        <v>71.5</v>
      </c>
      <c r="P151" s="69"/>
      <c r="Q151" s="16"/>
    </row>
    <row r="152" spans="1:17" ht="14.1" customHeight="1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 t="s">
        <v>34</v>
      </c>
    </row>
    <row r="153" spans="1:17" ht="14.1" customHeight="1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 t="s">
        <v>32</v>
      </c>
    </row>
    <row r="154" spans="1:17" ht="14.1" customHeight="1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1:17" ht="14.1" customHeight="1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1:17" ht="14.1" customHeight="1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 t="s">
        <v>33</v>
      </c>
    </row>
  </sheetData>
  <mergeCells count="16">
    <mergeCell ref="A118:Q118"/>
    <mergeCell ref="D121:O121"/>
    <mergeCell ref="D122:I122"/>
    <mergeCell ref="J122:O122"/>
    <mergeCell ref="D44:I44"/>
    <mergeCell ref="J44:O44"/>
    <mergeCell ref="A79:Q79"/>
    <mergeCell ref="D82:O82"/>
    <mergeCell ref="D83:I83"/>
    <mergeCell ref="J83:O83"/>
    <mergeCell ref="D43:O43"/>
    <mergeCell ref="A1:Q1"/>
    <mergeCell ref="D4:O4"/>
    <mergeCell ref="D5:I5"/>
    <mergeCell ref="J5:O5"/>
    <mergeCell ref="A40:Q40"/>
  </mergeCells>
  <pageMargins left="0.45" right="0.45" top="0.75" bottom="0.25" header="0.3" footer="0.3"/>
  <pageSetup paperSize="5" orientation="landscape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35"/>
  <sheetViews>
    <sheetView topLeftCell="A13" workbookViewId="0">
      <selection sqref="A1:O34"/>
    </sheetView>
  </sheetViews>
  <sheetFormatPr defaultRowHeight="15"/>
  <cols>
    <col min="1" max="1" width="20.5703125" customWidth="1"/>
    <col min="2" max="2" width="4" customWidth="1"/>
    <col min="3" max="3" width="20.42578125" customWidth="1"/>
    <col min="4" max="5" width="6.140625" customWidth="1"/>
    <col min="6" max="6" width="7.7109375" customWidth="1"/>
    <col min="7" max="7" width="6.85546875" customWidth="1"/>
    <col min="8" max="8" width="7.140625" customWidth="1"/>
    <col min="9" max="9" width="7.7109375" customWidth="1"/>
    <col min="10" max="10" width="7.5703125" customWidth="1"/>
    <col min="11" max="11" width="7.42578125" customWidth="1"/>
    <col min="12" max="12" width="8.42578125" customWidth="1"/>
    <col min="14" max="14" width="8.42578125" customWidth="1"/>
  </cols>
  <sheetData>
    <row r="1" spans="1:15">
      <c r="A1" s="1" t="s">
        <v>151</v>
      </c>
    </row>
    <row r="2" spans="1:15">
      <c r="A2" s="136" t="s">
        <v>150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</row>
    <row r="4" spans="1:15">
      <c r="A4" s="51"/>
      <c r="B4" s="51"/>
      <c r="C4" s="52"/>
      <c r="D4" s="126" t="s">
        <v>86</v>
      </c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</row>
    <row r="5" spans="1:15">
      <c r="A5" s="54" t="s">
        <v>8</v>
      </c>
      <c r="B5" s="54" t="s">
        <v>10</v>
      </c>
      <c r="C5" s="54" t="s">
        <v>1</v>
      </c>
      <c r="D5" s="120" t="s">
        <v>61</v>
      </c>
      <c r="E5" s="121"/>
      <c r="F5" s="121"/>
      <c r="G5" s="121"/>
      <c r="H5" s="121"/>
      <c r="I5" s="122"/>
      <c r="J5" s="120" t="s">
        <v>62</v>
      </c>
      <c r="K5" s="121"/>
      <c r="L5" s="121"/>
      <c r="M5" s="121"/>
      <c r="N5" s="121"/>
      <c r="O5" s="122"/>
    </row>
    <row r="6" spans="1:15">
      <c r="A6" s="56"/>
      <c r="B6" s="56"/>
      <c r="C6" s="56"/>
      <c r="D6" s="120" t="s">
        <v>79</v>
      </c>
      <c r="E6" s="122"/>
      <c r="F6" s="57" t="s">
        <v>7</v>
      </c>
      <c r="G6" s="120" t="s">
        <v>80</v>
      </c>
      <c r="H6" s="122"/>
      <c r="I6" s="57" t="s">
        <v>7</v>
      </c>
      <c r="J6" s="120" t="s">
        <v>79</v>
      </c>
      <c r="K6" s="122"/>
      <c r="L6" s="57" t="s">
        <v>7</v>
      </c>
      <c r="M6" s="120" t="s">
        <v>80</v>
      </c>
      <c r="N6" s="122"/>
      <c r="O6" s="57" t="s">
        <v>7</v>
      </c>
    </row>
    <row r="7" spans="1:15">
      <c r="A7" s="5"/>
      <c r="B7" s="3">
        <v>1</v>
      </c>
      <c r="C7" s="4" t="s">
        <v>13</v>
      </c>
      <c r="D7" s="3">
        <v>90</v>
      </c>
      <c r="E7" s="3">
        <v>85</v>
      </c>
      <c r="F7" s="3">
        <f>(D7+E7)/2</f>
        <v>87.5</v>
      </c>
      <c r="G7" s="3">
        <v>95</v>
      </c>
      <c r="H7" s="3">
        <v>95</v>
      </c>
      <c r="I7" s="3">
        <f t="shared" ref="I7:I30" si="0">(G7+H7)/2</f>
        <v>95</v>
      </c>
      <c r="J7" s="3">
        <v>100</v>
      </c>
      <c r="K7" s="3">
        <v>95</v>
      </c>
      <c r="L7" s="3">
        <f t="shared" ref="L7:L30" si="1">(J7+K7)/2</f>
        <v>97.5</v>
      </c>
      <c r="M7" s="3">
        <v>100</v>
      </c>
      <c r="N7" s="3">
        <v>100</v>
      </c>
      <c r="O7" s="3">
        <f t="shared" ref="O7:O30" si="2">(M7+N7)/2</f>
        <v>100</v>
      </c>
    </row>
    <row r="8" spans="1:15">
      <c r="A8" s="27"/>
      <c r="B8" s="3">
        <v>2</v>
      </c>
      <c r="C8" s="4" t="s">
        <v>57</v>
      </c>
      <c r="D8" s="3">
        <v>85</v>
      </c>
      <c r="E8" s="3">
        <v>85</v>
      </c>
      <c r="F8" s="3">
        <f t="shared" ref="F8:F30" si="3">(D8+E8)/2</f>
        <v>85</v>
      </c>
      <c r="G8" s="3">
        <v>90</v>
      </c>
      <c r="H8" s="3">
        <v>90</v>
      </c>
      <c r="I8" s="3">
        <f t="shared" si="0"/>
        <v>90</v>
      </c>
      <c r="J8" s="3">
        <v>95</v>
      </c>
      <c r="K8" s="3">
        <v>95</v>
      </c>
      <c r="L8" s="3">
        <f t="shared" si="1"/>
        <v>95</v>
      </c>
      <c r="M8" s="3">
        <v>100</v>
      </c>
      <c r="N8" s="3">
        <v>100</v>
      </c>
      <c r="O8" s="3">
        <f t="shared" si="2"/>
        <v>100</v>
      </c>
    </row>
    <row r="9" spans="1:15">
      <c r="A9" s="27" t="s">
        <v>9</v>
      </c>
      <c r="B9" s="3">
        <v>3</v>
      </c>
      <c r="C9" s="4" t="s">
        <v>14</v>
      </c>
      <c r="D9" s="3">
        <v>85</v>
      </c>
      <c r="E9" s="3">
        <v>80</v>
      </c>
      <c r="F9" s="3">
        <f t="shared" si="3"/>
        <v>82.5</v>
      </c>
      <c r="G9" s="3">
        <v>90</v>
      </c>
      <c r="H9" s="3">
        <v>90</v>
      </c>
      <c r="I9" s="3">
        <f t="shared" si="0"/>
        <v>90</v>
      </c>
      <c r="J9" s="3">
        <v>95</v>
      </c>
      <c r="K9" s="3">
        <v>95</v>
      </c>
      <c r="L9" s="3">
        <f t="shared" si="1"/>
        <v>95</v>
      </c>
      <c r="M9" s="3">
        <v>95</v>
      </c>
      <c r="N9" s="3">
        <v>95</v>
      </c>
      <c r="O9" s="3">
        <f t="shared" si="2"/>
        <v>95</v>
      </c>
    </row>
    <row r="10" spans="1:15">
      <c r="A10" s="27"/>
      <c r="B10" s="3">
        <v>4</v>
      </c>
      <c r="C10" s="4" t="s">
        <v>41</v>
      </c>
      <c r="D10" s="3">
        <v>60</v>
      </c>
      <c r="E10" s="3">
        <v>60</v>
      </c>
      <c r="F10" s="3">
        <f t="shared" si="3"/>
        <v>60</v>
      </c>
      <c r="G10" s="3">
        <v>65</v>
      </c>
      <c r="H10" s="3">
        <v>65</v>
      </c>
      <c r="I10" s="3">
        <f t="shared" si="0"/>
        <v>65</v>
      </c>
      <c r="J10" s="3">
        <v>85</v>
      </c>
      <c r="K10" s="3">
        <v>90</v>
      </c>
      <c r="L10" s="3">
        <f t="shared" si="1"/>
        <v>87.5</v>
      </c>
      <c r="M10" s="3">
        <v>90</v>
      </c>
      <c r="N10" s="3">
        <v>90</v>
      </c>
      <c r="O10" s="3">
        <f t="shared" si="2"/>
        <v>90</v>
      </c>
    </row>
    <row r="11" spans="1:15">
      <c r="A11" s="27"/>
      <c r="B11" s="3">
        <v>5</v>
      </c>
      <c r="C11" s="4" t="s">
        <v>52</v>
      </c>
      <c r="D11" s="3">
        <v>55</v>
      </c>
      <c r="E11" s="3">
        <v>55</v>
      </c>
      <c r="F11" s="3">
        <f t="shared" si="3"/>
        <v>55</v>
      </c>
      <c r="G11" s="3">
        <v>65</v>
      </c>
      <c r="H11" s="3">
        <v>65</v>
      </c>
      <c r="I11" s="3">
        <f t="shared" si="0"/>
        <v>65</v>
      </c>
      <c r="J11" s="3">
        <v>85</v>
      </c>
      <c r="K11" s="3">
        <v>85</v>
      </c>
      <c r="L11" s="3">
        <f t="shared" si="1"/>
        <v>85</v>
      </c>
      <c r="M11" s="3">
        <v>85</v>
      </c>
      <c r="N11" s="3">
        <v>85</v>
      </c>
      <c r="O11" s="3">
        <f t="shared" si="2"/>
        <v>85</v>
      </c>
    </row>
    <row r="12" spans="1:15">
      <c r="A12" s="27"/>
      <c r="B12" s="3"/>
      <c r="C12" s="4"/>
      <c r="D12" s="3"/>
      <c r="E12" s="3"/>
      <c r="F12" s="3">
        <f>SUM(F7:F11)</f>
        <v>370</v>
      </c>
      <c r="G12" s="3"/>
      <c r="H12" s="3"/>
      <c r="I12" s="3">
        <f>SUM(I7:I11)</f>
        <v>405</v>
      </c>
      <c r="J12" s="78"/>
      <c r="K12" s="78"/>
      <c r="L12" s="3">
        <f>SUM(L7:L11)</f>
        <v>460</v>
      </c>
      <c r="M12" s="78"/>
      <c r="N12" s="78"/>
      <c r="O12" s="3">
        <f>SUM(O7:O11)</f>
        <v>470</v>
      </c>
    </row>
    <row r="13" spans="1:15">
      <c r="A13" s="28"/>
      <c r="B13" s="3"/>
      <c r="C13" s="4"/>
      <c r="D13" s="3"/>
      <c r="E13" s="3"/>
      <c r="F13" s="3">
        <f>F12/5</f>
        <v>74</v>
      </c>
      <c r="G13" s="3"/>
      <c r="H13" s="3"/>
      <c r="I13" s="3">
        <f>I12/5</f>
        <v>81</v>
      </c>
      <c r="J13" s="78"/>
      <c r="K13" s="78"/>
      <c r="L13" s="3">
        <f>L12/5</f>
        <v>92</v>
      </c>
      <c r="M13" s="78"/>
      <c r="N13" s="78"/>
      <c r="O13" s="3">
        <f>O12/5</f>
        <v>94</v>
      </c>
    </row>
    <row r="14" spans="1:15">
      <c r="A14" s="29"/>
      <c r="B14" s="8">
        <v>1</v>
      </c>
      <c r="C14" s="9" t="s">
        <v>47</v>
      </c>
      <c r="D14" s="8">
        <v>45</v>
      </c>
      <c r="E14" s="8">
        <v>50</v>
      </c>
      <c r="F14" s="8">
        <f t="shared" si="3"/>
        <v>47.5</v>
      </c>
      <c r="G14" s="8">
        <v>45</v>
      </c>
      <c r="H14" s="8">
        <v>50</v>
      </c>
      <c r="I14" s="8">
        <f t="shared" si="0"/>
        <v>47.5</v>
      </c>
      <c r="J14" s="8">
        <v>65</v>
      </c>
      <c r="K14" s="8">
        <v>70</v>
      </c>
      <c r="L14" s="8">
        <f t="shared" si="1"/>
        <v>67.5</v>
      </c>
      <c r="M14" s="8">
        <v>70</v>
      </c>
      <c r="N14" s="8">
        <v>70</v>
      </c>
      <c r="O14" s="8">
        <f t="shared" si="2"/>
        <v>70</v>
      </c>
    </row>
    <row r="15" spans="1:15">
      <c r="A15" s="30"/>
      <c r="B15" s="8">
        <v>2</v>
      </c>
      <c r="C15" s="9" t="s">
        <v>56</v>
      </c>
      <c r="D15" s="8">
        <v>45</v>
      </c>
      <c r="E15" s="8">
        <v>65</v>
      </c>
      <c r="F15" s="8">
        <f t="shared" si="3"/>
        <v>55</v>
      </c>
      <c r="G15" s="8">
        <v>45</v>
      </c>
      <c r="H15" s="8">
        <v>45</v>
      </c>
      <c r="I15" s="8">
        <f t="shared" si="0"/>
        <v>45</v>
      </c>
      <c r="J15" s="8">
        <v>75</v>
      </c>
      <c r="K15" s="8">
        <v>75</v>
      </c>
      <c r="L15" s="8">
        <f t="shared" si="1"/>
        <v>75</v>
      </c>
      <c r="M15" s="8">
        <v>80</v>
      </c>
      <c r="N15" s="8">
        <v>80</v>
      </c>
      <c r="O15" s="8">
        <f t="shared" si="2"/>
        <v>80</v>
      </c>
    </row>
    <row r="16" spans="1:15">
      <c r="A16" s="30"/>
      <c r="B16" s="8">
        <v>3</v>
      </c>
      <c r="C16" s="9" t="s">
        <v>48</v>
      </c>
      <c r="D16" s="8">
        <v>55</v>
      </c>
      <c r="E16" s="8">
        <v>60</v>
      </c>
      <c r="F16" s="8">
        <f t="shared" si="3"/>
        <v>57.5</v>
      </c>
      <c r="G16" s="8">
        <v>55</v>
      </c>
      <c r="H16" s="8">
        <v>60</v>
      </c>
      <c r="I16" s="8">
        <f t="shared" si="0"/>
        <v>57.5</v>
      </c>
      <c r="J16" s="8">
        <v>75</v>
      </c>
      <c r="K16" s="8">
        <v>75</v>
      </c>
      <c r="L16" s="8">
        <f t="shared" si="1"/>
        <v>75</v>
      </c>
      <c r="M16" s="8">
        <v>75</v>
      </c>
      <c r="N16" s="8">
        <v>75</v>
      </c>
      <c r="O16" s="8">
        <f t="shared" si="2"/>
        <v>75</v>
      </c>
    </row>
    <row r="17" spans="1:15">
      <c r="A17" s="30"/>
      <c r="B17" s="8">
        <v>4</v>
      </c>
      <c r="C17" s="9" t="s">
        <v>50</v>
      </c>
      <c r="D17" s="8">
        <v>55</v>
      </c>
      <c r="E17" s="8">
        <v>55</v>
      </c>
      <c r="F17" s="8">
        <f t="shared" si="3"/>
        <v>55</v>
      </c>
      <c r="G17" s="8">
        <v>55</v>
      </c>
      <c r="H17" s="8">
        <v>60</v>
      </c>
      <c r="I17" s="8">
        <f t="shared" si="0"/>
        <v>57.5</v>
      </c>
      <c r="J17" s="8">
        <v>75</v>
      </c>
      <c r="K17" s="8">
        <v>75</v>
      </c>
      <c r="L17" s="8">
        <f t="shared" si="1"/>
        <v>75</v>
      </c>
      <c r="M17" s="8">
        <v>75</v>
      </c>
      <c r="N17" s="8">
        <v>80</v>
      </c>
      <c r="O17" s="8">
        <f t="shared" si="2"/>
        <v>77.5</v>
      </c>
    </row>
    <row r="18" spans="1:15">
      <c r="A18" s="30" t="s">
        <v>11</v>
      </c>
      <c r="B18" s="8">
        <v>5</v>
      </c>
      <c r="C18" s="9" t="s">
        <v>53</v>
      </c>
      <c r="D18" s="8">
        <v>60</v>
      </c>
      <c r="E18" s="8">
        <v>60</v>
      </c>
      <c r="F18" s="8">
        <f t="shared" si="3"/>
        <v>60</v>
      </c>
      <c r="G18" s="8">
        <v>60</v>
      </c>
      <c r="H18" s="8">
        <v>60</v>
      </c>
      <c r="I18" s="8">
        <f t="shared" si="0"/>
        <v>60</v>
      </c>
      <c r="J18" s="8">
        <v>75</v>
      </c>
      <c r="K18" s="8">
        <v>75</v>
      </c>
      <c r="L18" s="8">
        <f t="shared" si="1"/>
        <v>75</v>
      </c>
      <c r="M18" s="8">
        <v>75</v>
      </c>
      <c r="N18" s="8">
        <v>75</v>
      </c>
      <c r="O18" s="8">
        <f t="shared" si="2"/>
        <v>75</v>
      </c>
    </row>
    <row r="19" spans="1:15">
      <c r="A19" s="30"/>
      <c r="B19" s="8">
        <v>6</v>
      </c>
      <c r="C19" s="9" t="s">
        <v>58</v>
      </c>
      <c r="D19" s="8">
        <v>40</v>
      </c>
      <c r="E19" s="8">
        <v>40</v>
      </c>
      <c r="F19" s="8">
        <f t="shared" si="3"/>
        <v>40</v>
      </c>
      <c r="G19" s="8">
        <v>45</v>
      </c>
      <c r="H19" s="8">
        <v>45</v>
      </c>
      <c r="I19" s="8">
        <f t="shared" si="0"/>
        <v>45</v>
      </c>
      <c r="J19" s="8">
        <v>65</v>
      </c>
      <c r="K19" s="8">
        <v>65</v>
      </c>
      <c r="L19" s="8">
        <f t="shared" si="1"/>
        <v>65</v>
      </c>
      <c r="M19" s="8">
        <v>65</v>
      </c>
      <c r="N19" s="8">
        <v>65</v>
      </c>
      <c r="O19" s="8">
        <f t="shared" si="2"/>
        <v>65</v>
      </c>
    </row>
    <row r="20" spans="1:15">
      <c r="A20" s="30"/>
      <c r="B20" s="8">
        <v>7</v>
      </c>
      <c r="C20" s="9" t="s">
        <v>39</v>
      </c>
      <c r="D20" s="8">
        <v>40</v>
      </c>
      <c r="E20" s="8">
        <v>40</v>
      </c>
      <c r="F20" s="8">
        <f t="shared" si="3"/>
        <v>40</v>
      </c>
      <c r="G20" s="8">
        <v>45</v>
      </c>
      <c r="H20" s="8">
        <v>45</v>
      </c>
      <c r="I20" s="8">
        <f t="shared" si="0"/>
        <v>45</v>
      </c>
      <c r="J20" s="8">
        <v>60</v>
      </c>
      <c r="K20" s="8">
        <v>60</v>
      </c>
      <c r="L20" s="8">
        <f t="shared" si="1"/>
        <v>60</v>
      </c>
      <c r="M20" s="8">
        <v>65</v>
      </c>
      <c r="N20" s="8">
        <v>70</v>
      </c>
      <c r="O20" s="8">
        <f t="shared" si="2"/>
        <v>67.5</v>
      </c>
    </row>
    <row r="21" spans="1:15">
      <c r="A21" s="30"/>
      <c r="B21" s="8">
        <v>8</v>
      </c>
      <c r="C21" s="9" t="s">
        <v>46</v>
      </c>
      <c r="D21" s="8">
        <v>40</v>
      </c>
      <c r="E21" s="8">
        <v>40</v>
      </c>
      <c r="F21" s="8">
        <f t="shared" si="3"/>
        <v>40</v>
      </c>
      <c r="G21" s="8">
        <v>45</v>
      </c>
      <c r="H21" s="8">
        <v>45</v>
      </c>
      <c r="I21" s="8">
        <f t="shared" si="0"/>
        <v>45</v>
      </c>
      <c r="J21" s="8">
        <v>60</v>
      </c>
      <c r="K21" s="8">
        <v>60</v>
      </c>
      <c r="L21" s="8">
        <f t="shared" si="1"/>
        <v>60</v>
      </c>
      <c r="M21" s="8">
        <v>60</v>
      </c>
      <c r="N21" s="8">
        <v>60</v>
      </c>
      <c r="O21" s="8">
        <f t="shared" si="2"/>
        <v>60</v>
      </c>
    </row>
    <row r="22" spans="1:15">
      <c r="A22" s="30"/>
      <c r="B22" s="8">
        <v>9</v>
      </c>
      <c r="C22" s="9" t="s">
        <v>51</v>
      </c>
      <c r="D22" s="8">
        <v>40</v>
      </c>
      <c r="E22" s="8">
        <v>35</v>
      </c>
      <c r="F22" s="8">
        <f t="shared" si="3"/>
        <v>37.5</v>
      </c>
      <c r="G22" s="8">
        <v>45</v>
      </c>
      <c r="H22" s="8">
        <v>45</v>
      </c>
      <c r="I22" s="8">
        <f t="shared" si="0"/>
        <v>45</v>
      </c>
      <c r="J22" s="8">
        <v>60</v>
      </c>
      <c r="K22" s="8">
        <v>60</v>
      </c>
      <c r="L22" s="8">
        <f t="shared" si="1"/>
        <v>60</v>
      </c>
      <c r="M22" s="8">
        <v>60</v>
      </c>
      <c r="N22" s="8">
        <v>60</v>
      </c>
      <c r="O22" s="8">
        <f t="shared" si="2"/>
        <v>60</v>
      </c>
    </row>
    <row r="23" spans="1:15">
      <c r="A23" s="30"/>
      <c r="B23" s="8">
        <v>10</v>
      </c>
      <c r="C23" s="9" t="s">
        <v>37</v>
      </c>
      <c r="D23" s="8">
        <v>40</v>
      </c>
      <c r="E23" s="8">
        <v>35</v>
      </c>
      <c r="F23" s="8">
        <f t="shared" si="3"/>
        <v>37.5</v>
      </c>
      <c r="G23" s="8">
        <v>45</v>
      </c>
      <c r="H23" s="8">
        <v>45</v>
      </c>
      <c r="I23" s="8">
        <f t="shared" si="0"/>
        <v>45</v>
      </c>
      <c r="J23" s="8">
        <v>60</v>
      </c>
      <c r="K23" s="8">
        <v>60</v>
      </c>
      <c r="L23" s="8">
        <f t="shared" si="1"/>
        <v>60</v>
      </c>
      <c r="M23" s="8">
        <v>60</v>
      </c>
      <c r="N23" s="8">
        <v>60</v>
      </c>
      <c r="O23" s="8">
        <f t="shared" si="2"/>
        <v>60</v>
      </c>
    </row>
    <row r="24" spans="1:15">
      <c r="A24" s="30"/>
      <c r="B24" s="8"/>
      <c r="C24" s="9"/>
      <c r="D24" s="8"/>
      <c r="E24" s="8"/>
      <c r="F24" s="8">
        <f>SUM(F14:F23)</f>
        <v>470</v>
      </c>
      <c r="G24" s="8"/>
      <c r="H24" s="8"/>
      <c r="I24" s="8">
        <f>SUM(I14:I23)</f>
        <v>492.5</v>
      </c>
      <c r="J24" s="79"/>
      <c r="K24" s="79"/>
      <c r="L24" s="8">
        <f>SUM(L14:L23)</f>
        <v>672.5</v>
      </c>
      <c r="M24" s="79"/>
      <c r="N24" s="79"/>
      <c r="O24" s="8">
        <f>SUM(O14:O23)</f>
        <v>690</v>
      </c>
    </row>
    <row r="25" spans="1:15">
      <c r="A25" s="31"/>
      <c r="B25" s="8"/>
      <c r="C25" s="9"/>
      <c r="D25" s="8"/>
      <c r="E25" s="8"/>
      <c r="F25" s="8">
        <f>F24/10</f>
        <v>47</v>
      </c>
      <c r="G25" s="8"/>
      <c r="H25" s="8"/>
      <c r="I25" s="8">
        <f>I24/10</f>
        <v>49.25</v>
      </c>
      <c r="J25" s="79"/>
      <c r="K25" s="79"/>
      <c r="L25" s="8">
        <f>L24/10</f>
        <v>67.25</v>
      </c>
      <c r="M25" s="79"/>
      <c r="N25" s="79"/>
      <c r="O25" s="8">
        <f>O24/10</f>
        <v>69</v>
      </c>
    </row>
    <row r="26" spans="1:15">
      <c r="A26" s="32"/>
      <c r="B26" s="10">
        <v>1</v>
      </c>
      <c r="C26" s="11" t="s">
        <v>54</v>
      </c>
      <c r="D26" s="10">
        <v>30</v>
      </c>
      <c r="E26" s="10">
        <v>30</v>
      </c>
      <c r="F26" s="10">
        <f t="shared" si="3"/>
        <v>30</v>
      </c>
      <c r="G26" s="10">
        <v>30</v>
      </c>
      <c r="H26" s="10">
        <v>30</v>
      </c>
      <c r="I26" s="10">
        <f t="shared" si="0"/>
        <v>30</v>
      </c>
      <c r="J26" s="10">
        <v>50</v>
      </c>
      <c r="K26" s="10">
        <v>50</v>
      </c>
      <c r="L26" s="10">
        <f t="shared" si="1"/>
        <v>50</v>
      </c>
      <c r="M26" s="10">
        <v>55</v>
      </c>
      <c r="N26" s="10">
        <v>55</v>
      </c>
      <c r="O26" s="10">
        <f t="shared" si="2"/>
        <v>55</v>
      </c>
    </row>
    <row r="27" spans="1:15">
      <c r="A27" s="33"/>
      <c r="B27" s="10">
        <v>2</v>
      </c>
      <c r="C27" s="11" t="s">
        <v>59</v>
      </c>
      <c r="D27" s="10">
        <v>25</v>
      </c>
      <c r="E27" s="10">
        <v>25</v>
      </c>
      <c r="F27" s="10">
        <f t="shared" si="3"/>
        <v>25</v>
      </c>
      <c r="G27" s="10">
        <v>30</v>
      </c>
      <c r="H27" s="10">
        <v>30</v>
      </c>
      <c r="I27" s="10">
        <f t="shared" si="0"/>
        <v>30</v>
      </c>
      <c r="J27" s="10">
        <v>50</v>
      </c>
      <c r="K27" s="10">
        <v>50</v>
      </c>
      <c r="L27" s="10">
        <f t="shared" si="1"/>
        <v>50</v>
      </c>
      <c r="M27" s="10">
        <v>50</v>
      </c>
      <c r="N27" s="10">
        <v>55</v>
      </c>
      <c r="O27" s="10">
        <f t="shared" si="2"/>
        <v>52.5</v>
      </c>
    </row>
    <row r="28" spans="1:15">
      <c r="A28" s="33" t="s">
        <v>12</v>
      </c>
      <c r="B28" s="10">
        <v>3</v>
      </c>
      <c r="C28" s="11" t="s">
        <v>60</v>
      </c>
      <c r="D28" s="10">
        <v>25</v>
      </c>
      <c r="E28" s="10">
        <v>25</v>
      </c>
      <c r="F28" s="10">
        <f t="shared" si="3"/>
        <v>25</v>
      </c>
      <c r="G28" s="10">
        <v>30</v>
      </c>
      <c r="H28" s="10">
        <v>30</v>
      </c>
      <c r="I28" s="10">
        <f t="shared" si="0"/>
        <v>30</v>
      </c>
      <c r="J28" s="10">
        <v>50</v>
      </c>
      <c r="K28" s="10">
        <v>50</v>
      </c>
      <c r="L28" s="10">
        <f t="shared" si="1"/>
        <v>50</v>
      </c>
      <c r="M28" s="10">
        <v>50</v>
      </c>
      <c r="N28" s="10">
        <v>50</v>
      </c>
      <c r="O28" s="10">
        <f t="shared" si="2"/>
        <v>50</v>
      </c>
    </row>
    <row r="29" spans="1:15">
      <c r="A29" s="12"/>
      <c r="B29" s="10">
        <v>4</v>
      </c>
      <c r="C29" s="11" t="s">
        <v>42</v>
      </c>
      <c r="D29" s="10">
        <v>30</v>
      </c>
      <c r="E29" s="10">
        <v>30</v>
      </c>
      <c r="F29" s="10">
        <f t="shared" si="3"/>
        <v>30</v>
      </c>
      <c r="G29" s="10">
        <v>30</v>
      </c>
      <c r="H29" s="10">
        <v>30</v>
      </c>
      <c r="I29" s="10">
        <f t="shared" si="0"/>
        <v>30</v>
      </c>
      <c r="J29" s="10">
        <v>45</v>
      </c>
      <c r="K29" s="10">
        <v>45</v>
      </c>
      <c r="L29" s="10">
        <f t="shared" si="1"/>
        <v>45</v>
      </c>
      <c r="M29" s="10">
        <v>50</v>
      </c>
      <c r="N29" s="10">
        <v>50</v>
      </c>
      <c r="O29" s="10">
        <f t="shared" si="2"/>
        <v>50</v>
      </c>
    </row>
    <row r="30" spans="1:15">
      <c r="A30" s="12"/>
      <c r="B30" s="10">
        <v>5</v>
      </c>
      <c r="C30" s="11" t="s">
        <v>43</v>
      </c>
      <c r="D30" s="10">
        <v>25</v>
      </c>
      <c r="E30" s="10">
        <v>25</v>
      </c>
      <c r="F30" s="10">
        <f t="shared" si="3"/>
        <v>25</v>
      </c>
      <c r="G30" s="10">
        <v>30</v>
      </c>
      <c r="H30" s="10">
        <v>30</v>
      </c>
      <c r="I30" s="10">
        <f t="shared" si="0"/>
        <v>30</v>
      </c>
      <c r="J30" s="10">
        <v>45</v>
      </c>
      <c r="K30" s="10">
        <v>45</v>
      </c>
      <c r="L30" s="10">
        <f t="shared" si="1"/>
        <v>45</v>
      </c>
      <c r="M30" s="10">
        <v>50</v>
      </c>
      <c r="N30" s="10">
        <v>50</v>
      </c>
      <c r="O30" s="10">
        <f t="shared" si="2"/>
        <v>50</v>
      </c>
    </row>
    <row r="31" spans="1:15">
      <c r="A31" s="12"/>
      <c r="B31" s="11"/>
      <c r="C31" s="11"/>
      <c r="D31" s="10"/>
      <c r="E31" s="10"/>
      <c r="F31" s="10">
        <f>SUM(F26:F30)</f>
        <v>135</v>
      </c>
      <c r="G31" s="10"/>
      <c r="H31" s="10"/>
      <c r="I31" s="10">
        <f>SUM(I26:I30)</f>
        <v>150</v>
      </c>
      <c r="J31" s="80"/>
      <c r="K31" s="80"/>
      <c r="L31" s="10">
        <f>SUM(L26:L30)</f>
        <v>240</v>
      </c>
      <c r="M31" s="80"/>
      <c r="N31" s="80"/>
      <c r="O31" s="10">
        <f>SUM(O26:O30)</f>
        <v>257.5</v>
      </c>
    </row>
    <row r="32" spans="1:15">
      <c r="A32" s="13"/>
      <c r="B32" s="11"/>
      <c r="C32" s="11"/>
      <c r="D32" s="10"/>
      <c r="E32" s="10"/>
      <c r="F32" s="10">
        <f>F31/5</f>
        <v>27</v>
      </c>
      <c r="G32" s="10"/>
      <c r="H32" s="10"/>
      <c r="I32" s="10">
        <f>I31/5</f>
        <v>30</v>
      </c>
      <c r="J32" s="80"/>
      <c r="K32" s="80"/>
      <c r="L32" s="10">
        <f>L31/5</f>
        <v>48</v>
      </c>
      <c r="M32" s="80"/>
      <c r="N32" s="80"/>
      <c r="O32" s="10">
        <f>O31/5</f>
        <v>51.5</v>
      </c>
    </row>
    <row r="33" spans="1:15">
      <c r="A33" s="65"/>
      <c r="B33" s="66"/>
      <c r="C33" s="67" t="s">
        <v>35</v>
      </c>
      <c r="D33" s="81"/>
      <c r="E33" s="81"/>
      <c r="F33" s="82">
        <f>(F13+F25+F32)</f>
        <v>148</v>
      </c>
      <c r="G33" s="81"/>
      <c r="H33" s="81"/>
      <c r="I33" s="82">
        <f>(I13+I25+I32)</f>
        <v>160.25</v>
      </c>
      <c r="J33" s="83"/>
      <c r="K33" s="83"/>
      <c r="L33" s="82">
        <f>(L13+L25+L32)</f>
        <v>207.25</v>
      </c>
      <c r="M33" s="83"/>
      <c r="N33" s="83"/>
      <c r="O33" s="82">
        <f>(O13+O25+O32)</f>
        <v>214.5</v>
      </c>
    </row>
    <row r="34" spans="1:15">
      <c r="A34" s="65"/>
      <c r="B34" s="66"/>
      <c r="C34" s="67" t="s">
        <v>36</v>
      </c>
      <c r="D34" s="81"/>
      <c r="E34" s="81"/>
      <c r="F34" s="82">
        <f>F33/3</f>
        <v>49.333333333333336</v>
      </c>
      <c r="G34" s="81"/>
      <c r="H34" s="81"/>
      <c r="I34" s="82">
        <f>I33/3</f>
        <v>53.416666666666664</v>
      </c>
      <c r="J34" s="83"/>
      <c r="K34" s="83"/>
      <c r="L34" s="82">
        <f>L33/3</f>
        <v>69.083333333333329</v>
      </c>
      <c r="M34" s="83"/>
      <c r="N34" s="83"/>
      <c r="O34" s="82">
        <f>O33/3</f>
        <v>71.5</v>
      </c>
    </row>
    <row r="35" spans="1:15">
      <c r="F35" s="2"/>
    </row>
  </sheetData>
  <mergeCells count="8">
    <mergeCell ref="A2:O2"/>
    <mergeCell ref="D5:I5"/>
    <mergeCell ref="J6:K6"/>
    <mergeCell ref="M6:N6"/>
    <mergeCell ref="J5:O5"/>
    <mergeCell ref="D4:O4"/>
    <mergeCell ref="D6:E6"/>
    <mergeCell ref="G6:H6"/>
  </mergeCells>
  <pageMargins left="0.45" right="0.2" top="0.5" bottom="0.5" header="0.3" footer="0.3"/>
  <pageSetup paperSize="9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93"/>
  <sheetViews>
    <sheetView tabSelected="1" topLeftCell="A70" workbookViewId="0">
      <selection activeCell="A51" sqref="A51:H94"/>
    </sheetView>
  </sheetViews>
  <sheetFormatPr defaultRowHeight="15"/>
  <cols>
    <col min="1" max="1" width="4" customWidth="1"/>
    <col min="2" max="2" width="63" customWidth="1"/>
    <col min="3" max="6" width="4.28515625" customWidth="1"/>
    <col min="7" max="7" width="4.42578125" customWidth="1"/>
    <col min="8" max="8" width="6.7109375" customWidth="1"/>
  </cols>
  <sheetData>
    <row r="1" spans="1:8">
      <c r="A1" s="131" t="s">
        <v>153</v>
      </c>
      <c r="B1" s="131"/>
      <c r="C1" s="131"/>
      <c r="D1" s="131"/>
      <c r="E1" s="131"/>
      <c r="F1" s="131"/>
      <c r="G1" s="131"/>
      <c r="H1" s="131"/>
    </row>
    <row r="2" spans="1:8">
      <c r="A2" s="131" t="s">
        <v>126</v>
      </c>
      <c r="B2" s="131"/>
      <c r="C2" s="131"/>
      <c r="D2" s="131"/>
      <c r="E2" s="131"/>
      <c r="F2" s="131"/>
      <c r="G2" s="131"/>
      <c r="H2" s="131"/>
    </row>
    <row r="4" spans="1:8">
      <c r="A4" s="100" t="s">
        <v>78</v>
      </c>
      <c r="B4" s="101" t="s">
        <v>94</v>
      </c>
      <c r="C4" s="128" t="s">
        <v>99</v>
      </c>
      <c r="D4" s="129"/>
      <c r="E4" s="129"/>
      <c r="F4" s="129"/>
      <c r="G4" s="129"/>
      <c r="H4" s="130"/>
    </row>
    <row r="5" spans="1:8">
      <c r="A5" s="102"/>
      <c r="B5" s="102"/>
      <c r="C5" s="103" t="s">
        <v>95</v>
      </c>
      <c r="D5" s="103" t="s">
        <v>96</v>
      </c>
      <c r="E5" s="103" t="s">
        <v>97</v>
      </c>
      <c r="F5" s="103" t="s">
        <v>98</v>
      </c>
      <c r="G5" s="103" t="s">
        <v>4</v>
      </c>
      <c r="H5" s="103" t="s">
        <v>5</v>
      </c>
    </row>
    <row r="6" spans="1:8">
      <c r="A6" s="104" t="s">
        <v>104</v>
      </c>
      <c r="B6" s="105" t="s">
        <v>100</v>
      </c>
      <c r="C6" s="106"/>
      <c r="D6" s="106"/>
      <c r="E6" s="106"/>
      <c r="F6" s="106"/>
      <c r="G6" s="106"/>
      <c r="H6" s="106"/>
    </row>
    <row r="7" spans="1:8">
      <c r="A7" s="7"/>
      <c r="B7" s="6" t="s">
        <v>101</v>
      </c>
      <c r="C7" s="111">
        <v>5</v>
      </c>
      <c r="D7" s="111">
        <v>5</v>
      </c>
      <c r="E7" s="111">
        <v>5</v>
      </c>
      <c r="F7" s="111">
        <v>5</v>
      </c>
      <c r="G7" s="111">
        <f>SUM(C7:F7)</f>
        <v>20</v>
      </c>
      <c r="H7" s="111">
        <f>(G7/20)*100</f>
        <v>100</v>
      </c>
    </row>
    <row r="8" spans="1:8">
      <c r="A8" s="7"/>
      <c r="B8" s="6" t="s">
        <v>102</v>
      </c>
      <c r="C8" s="111">
        <v>4</v>
      </c>
      <c r="D8" s="111">
        <v>4</v>
      </c>
      <c r="E8" s="111">
        <v>4</v>
      </c>
      <c r="F8" s="111">
        <v>4</v>
      </c>
      <c r="G8" s="111">
        <f>SUM(C8:F8)</f>
        <v>16</v>
      </c>
      <c r="H8" s="111">
        <f t="shared" ref="H8:H26" si="0">(G8/20)*100</f>
        <v>80</v>
      </c>
    </row>
    <row r="9" spans="1:8">
      <c r="A9" s="7"/>
      <c r="B9" s="6" t="s">
        <v>103</v>
      </c>
      <c r="C9" s="111">
        <v>5</v>
      </c>
      <c r="D9" s="111">
        <v>5</v>
      </c>
      <c r="E9" s="111">
        <v>4</v>
      </c>
      <c r="F9" s="111">
        <v>4</v>
      </c>
      <c r="G9" s="111">
        <f>SUM(C9:F9)</f>
        <v>18</v>
      </c>
      <c r="H9" s="111">
        <f t="shared" si="0"/>
        <v>90</v>
      </c>
    </row>
    <row r="10" spans="1:8">
      <c r="A10" s="104" t="s">
        <v>105</v>
      </c>
      <c r="B10" s="105" t="s">
        <v>106</v>
      </c>
      <c r="C10" s="111"/>
      <c r="D10" s="111"/>
      <c r="E10" s="111"/>
      <c r="F10" s="111"/>
      <c r="G10" s="111"/>
      <c r="H10" s="111"/>
    </row>
    <row r="11" spans="1:8">
      <c r="A11" s="7"/>
      <c r="B11" s="6" t="s">
        <v>107</v>
      </c>
      <c r="C11" s="111"/>
      <c r="D11" s="111"/>
      <c r="E11" s="111"/>
      <c r="F11" s="111"/>
      <c r="G11" s="111"/>
      <c r="H11" s="111"/>
    </row>
    <row r="12" spans="1:8">
      <c r="A12" s="7"/>
      <c r="B12" s="6" t="s">
        <v>108</v>
      </c>
      <c r="C12" s="111">
        <v>4</v>
      </c>
      <c r="D12" s="111">
        <v>4</v>
      </c>
      <c r="E12" s="111">
        <v>4</v>
      </c>
      <c r="F12" s="111">
        <v>4</v>
      </c>
      <c r="G12" s="111">
        <f>SUM(C12:F12)</f>
        <v>16</v>
      </c>
      <c r="H12" s="111">
        <f t="shared" si="0"/>
        <v>80</v>
      </c>
    </row>
    <row r="13" spans="1:8">
      <c r="A13" s="7"/>
      <c r="B13" s="6" t="s">
        <v>109</v>
      </c>
      <c r="C13" s="111">
        <v>4</v>
      </c>
      <c r="D13" s="111">
        <v>3</v>
      </c>
      <c r="E13" s="111">
        <v>4</v>
      </c>
      <c r="F13" s="111">
        <v>4</v>
      </c>
      <c r="G13" s="111">
        <f>SUM(C13:F13)</f>
        <v>15</v>
      </c>
      <c r="H13" s="111">
        <f t="shared" si="0"/>
        <v>75</v>
      </c>
    </row>
    <row r="14" spans="1:8">
      <c r="A14" s="7"/>
      <c r="B14" s="6" t="s">
        <v>110</v>
      </c>
      <c r="C14" s="111">
        <v>4</v>
      </c>
      <c r="D14" s="111">
        <v>4</v>
      </c>
      <c r="E14" s="111">
        <v>4</v>
      </c>
      <c r="F14" s="111">
        <v>4</v>
      </c>
      <c r="G14" s="111">
        <f>SUM(C14:F14)</f>
        <v>16</v>
      </c>
      <c r="H14" s="111">
        <f t="shared" si="0"/>
        <v>80</v>
      </c>
    </row>
    <row r="15" spans="1:8">
      <c r="A15" s="7"/>
      <c r="B15" s="6" t="s">
        <v>111</v>
      </c>
      <c r="C15" s="111">
        <v>3</v>
      </c>
      <c r="D15" s="111">
        <v>4</v>
      </c>
      <c r="E15" s="111">
        <v>4</v>
      </c>
      <c r="F15" s="111">
        <v>4</v>
      </c>
      <c r="G15" s="111">
        <f>SUM(C15:F15)</f>
        <v>15</v>
      </c>
      <c r="H15" s="111">
        <f t="shared" si="0"/>
        <v>75</v>
      </c>
    </row>
    <row r="16" spans="1:8">
      <c r="A16" s="7"/>
      <c r="B16" s="6" t="s">
        <v>112</v>
      </c>
      <c r="C16" s="111"/>
      <c r="D16" s="111"/>
      <c r="E16" s="111"/>
      <c r="F16" s="111"/>
      <c r="G16" s="111"/>
      <c r="H16" s="111"/>
    </row>
    <row r="17" spans="1:13">
      <c r="A17" s="7"/>
      <c r="B17" s="6" t="s">
        <v>113</v>
      </c>
      <c r="C17" s="111"/>
      <c r="D17" s="111"/>
      <c r="E17" s="111"/>
      <c r="F17" s="111"/>
      <c r="G17" s="111"/>
      <c r="H17" s="111"/>
      <c r="M17">
        <f>15*20</f>
        <v>300</v>
      </c>
    </row>
    <row r="18" spans="1:13">
      <c r="A18" s="7"/>
      <c r="B18" s="6" t="s">
        <v>115</v>
      </c>
      <c r="C18" s="111">
        <v>4</v>
      </c>
      <c r="D18" s="111">
        <v>4</v>
      </c>
      <c r="E18" s="111">
        <v>3</v>
      </c>
      <c r="F18" s="111">
        <v>4</v>
      </c>
      <c r="G18" s="111">
        <f>SUM(C18:F18)</f>
        <v>15</v>
      </c>
      <c r="H18" s="111">
        <f t="shared" si="0"/>
        <v>75</v>
      </c>
      <c r="K18">
        <v>75</v>
      </c>
    </row>
    <row r="19" spans="1:13">
      <c r="A19" s="7"/>
      <c r="B19" s="6" t="s">
        <v>114</v>
      </c>
      <c r="C19" s="111">
        <v>4</v>
      </c>
      <c r="D19" s="111">
        <v>4</v>
      </c>
      <c r="E19" s="111">
        <v>3</v>
      </c>
      <c r="F19" s="111">
        <v>4</v>
      </c>
      <c r="G19" s="111">
        <f>SUM(C19:F19)</f>
        <v>15</v>
      </c>
      <c r="H19" s="111">
        <f t="shared" si="0"/>
        <v>75</v>
      </c>
      <c r="K19">
        <v>75</v>
      </c>
    </row>
    <row r="20" spans="1:13">
      <c r="A20" s="7"/>
      <c r="B20" s="6" t="s">
        <v>116</v>
      </c>
      <c r="C20" s="111">
        <v>3</v>
      </c>
      <c r="D20" s="111">
        <v>4</v>
      </c>
      <c r="E20" s="111">
        <v>4</v>
      </c>
      <c r="F20" s="111">
        <v>4</v>
      </c>
      <c r="G20" s="111">
        <f>SUM(C20:F20)</f>
        <v>15</v>
      </c>
      <c r="H20" s="111">
        <f t="shared" si="0"/>
        <v>75</v>
      </c>
      <c r="K20">
        <v>75</v>
      </c>
    </row>
    <row r="21" spans="1:13">
      <c r="A21" s="7"/>
      <c r="B21" s="6" t="s">
        <v>124</v>
      </c>
      <c r="C21" s="111">
        <v>4</v>
      </c>
      <c r="D21" s="111">
        <v>3</v>
      </c>
      <c r="E21" s="111">
        <v>4</v>
      </c>
      <c r="F21" s="111">
        <v>3</v>
      </c>
      <c r="G21" s="111">
        <f>SUM(C21:F21)</f>
        <v>14</v>
      </c>
      <c r="H21" s="111">
        <f t="shared" si="0"/>
        <v>70</v>
      </c>
      <c r="K21">
        <v>70</v>
      </c>
    </row>
    <row r="22" spans="1:13">
      <c r="A22" s="104" t="s">
        <v>117</v>
      </c>
      <c r="B22" s="105" t="s">
        <v>118</v>
      </c>
      <c r="C22" s="111"/>
      <c r="D22" s="111"/>
      <c r="E22" s="111"/>
      <c r="F22" s="111"/>
      <c r="G22" s="111"/>
      <c r="H22" s="111"/>
      <c r="K22">
        <f>SUM(K18:K21)</f>
        <v>295</v>
      </c>
    </row>
    <row r="23" spans="1:13">
      <c r="A23" s="7"/>
      <c r="B23" s="6" t="s">
        <v>119</v>
      </c>
      <c r="C23" s="111">
        <v>4</v>
      </c>
      <c r="D23" s="111">
        <v>4</v>
      </c>
      <c r="E23" s="111">
        <v>4</v>
      </c>
      <c r="F23" s="111">
        <v>4</v>
      </c>
      <c r="G23" s="111">
        <f>SUM(C23:F23)</f>
        <v>16</v>
      </c>
      <c r="H23" s="111">
        <f t="shared" si="0"/>
        <v>80</v>
      </c>
      <c r="K23">
        <f>295/4</f>
        <v>73.75</v>
      </c>
    </row>
    <row r="24" spans="1:13">
      <c r="A24" s="7"/>
      <c r="B24" s="6" t="s">
        <v>120</v>
      </c>
      <c r="C24" s="111">
        <v>5</v>
      </c>
      <c r="D24" s="111">
        <v>5</v>
      </c>
      <c r="E24" s="111">
        <v>0</v>
      </c>
      <c r="F24" s="111">
        <v>5</v>
      </c>
      <c r="G24" s="111">
        <f>SUM(C24:F24)</f>
        <v>15</v>
      </c>
      <c r="H24" s="111">
        <f t="shared" si="0"/>
        <v>75</v>
      </c>
    </row>
    <row r="25" spans="1:13">
      <c r="A25" s="7"/>
      <c r="B25" s="6" t="s">
        <v>121</v>
      </c>
      <c r="C25" s="111">
        <v>5</v>
      </c>
      <c r="D25" s="111">
        <v>5</v>
      </c>
      <c r="E25" s="111">
        <v>4</v>
      </c>
      <c r="F25" s="111">
        <v>4</v>
      </c>
      <c r="G25" s="111">
        <f>SUM(C25:F25)</f>
        <v>18</v>
      </c>
      <c r="H25" s="111">
        <f t="shared" si="0"/>
        <v>90</v>
      </c>
    </row>
    <row r="26" spans="1:13">
      <c r="A26" s="104" t="s">
        <v>122</v>
      </c>
      <c r="B26" s="105" t="s">
        <v>123</v>
      </c>
      <c r="C26" s="111">
        <v>5</v>
      </c>
      <c r="D26" s="111">
        <v>5</v>
      </c>
      <c r="E26" s="111">
        <v>5</v>
      </c>
      <c r="F26" s="111">
        <v>4</v>
      </c>
      <c r="G26" s="111">
        <f>SUM(C26:F26)</f>
        <v>19</v>
      </c>
      <c r="H26" s="111">
        <f t="shared" si="0"/>
        <v>95</v>
      </c>
    </row>
    <row r="27" spans="1:13">
      <c r="A27" s="6"/>
      <c r="B27" s="6"/>
      <c r="C27" s="111"/>
      <c r="D27" s="111"/>
      <c r="E27" s="111"/>
      <c r="F27" s="111"/>
      <c r="G27" s="111"/>
      <c r="H27" s="106"/>
    </row>
    <row r="28" spans="1:13">
      <c r="A28" s="109"/>
      <c r="B28" s="109" t="s">
        <v>35</v>
      </c>
      <c r="C28" s="110">
        <f>SUM(C7:C27)</f>
        <v>63</v>
      </c>
      <c r="D28" s="110">
        <f>SUM(D7:D27)</f>
        <v>63</v>
      </c>
      <c r="E28" s="110">
        <f>SUM(E7:E27)</f>
        <v>56</v>
      </c>
      <c r="F28" s="110">
        <f>SUM(F7:F27)</f>
        <v>61</v>
      </c>
      <c r="G28" s="110">
        <f>SUM(C28:F28)</f>
        <v>243</v>
      </c>
      <c r="H28" s="110">
        <f>SUM(H7:H27)</f>
        <v>1215</v>
      </c>
    </row>
    <row r="29" spans="1:13">
      <c r="A29" s="109"/>
      <c r="B29" s="109" t="s">
        <v>36</v>
      </c>
      <c r="C29" s="110">
        <f>(C28/70)*100</f>
        <v>90</v>
      </c>
      <c r="D29" s="110">
        <f t="shared" ref="D29:F29" si="1">(D28/70)*100</f>
        <v>90</v>
      </c>
      <c r="E29" s="110">
        <f t="shared" si="1"/>
        <v>80</v>
      </c>
      <c r="F29" s="110">
        <f t="shared" si="1"/>
        <v>87.142857142857139</v>
      </c>
      <c r="G29" s="110">
        <f>(G28/300)*100</f>
        <v>81</v>
      </c>
      <c r="H29" s="112">
        <f>H28/15</f>
        <v>81</v>
      </c>
    </row>
    <row r="30" spans="1:13">
      <c r="A30" s="107"/>
      <c r="B30" s="108" t="s">
        <v>127</v>
      </c>
    </row>
    <row r="31" spans="1:13">
      <c r="A31" s="107"/>
      <c r="B31" s="108" t="s">
        <v>128</v>
      </c>
    </row>
    <row r="32" spans="1:13">
      <c r="A32" s="107"/>
      <c r="B32" s="108" t="s">
        <v>129</v>
      </c>
    </row>
    <row r="33" spans="1:7">
      <c r="A33" s="107"/>
      <c r="B33" s="108" t="s">
        <v>130</v>
      </c>
    </row>
    <row r="34" spans="1:7">
      <c r="A34" s="107"/>
      <c r="B34" s="108" t="s">
        <v>131</v>
      </c>
    </row>
    <row r="35" spans="1:7">
      <c r="A35" s="107"/>
      <c r="B35" s="108" t="s">
        <v>132</v>
      </c>
    </row>
    <row r="36" spans="1:7">
      <c r="C36" s="1" t="s">
        <v>84</v>
      </c>
      <c r="D36" s="1"/>
      <c r="E36" s="1"/>
      <c r="F36" s="1"/>
      <c r="G36" s="1"/>
    </row>
    <row r="37" spans="1:7">
      <c r="C37" s="1"/>
      <c r="D37" s="1"/>
      <c r="E37" s="1"/>
      <c r="F37" s="1"/>
      <c r="G37" s="1"/>
    </row>
    <row r="38" spans="1:7">
      <c r="C38" s="1" t="s">
        <v>133</v>
      </c>
      <c r="D38" s="1"/>
      <c r="E38" s="1"/>
      <c r="F38" s="1"/>
      <c r="G38" s="1"/>
    </row>
    <row r="39" spans="1:7">
      <c r="C39" s="1"/>
      <c r="D39" s="1"/>
      <c r="E39" s="1"/>
      <c r="F39" s="1"/>
      <c r="G39" s="1"/>
    </row>
    <row r="40" spans="1:7">
      <c r="C40" s="1"/>
      <c r="D40" s="1"/>
      <c r="E40" s="1"/>
      <c r="F40" s="1"/>
      <c r="G40" s="1"/>
    </row>
    <row r="41" spans="1:7">
      <c r="C41" s="1"/>
      <c r="D41" s="1"/>
      <c r="E41" s="1"/>
      <c r="F41" s="1"/>
      <c r="G41" s="1"/>
    </row>
    <row r="42" spans="1:7">
      <c r="C42" s="1"/>
      <c r="D42" s="1"/>
      <c r="E42" s="1"/>
      <c r="F42" s="1"/>
      <c r="G42" s="1"/>
    </row>
    <row r="43" spans="1:7">
      <c r="C43" s="1" t="s">
        <v>33</v>
      </c>
      <c r="D43" s="1"/>
      <c r="E43" s="1"/>
      <c r="F43" s="1"/>
      <c r="G43" s="1"/>
    </row>
    <row r="51" spans="1:10">
      <c r="A51" s="131" t="s">
        <v>125</v>
      </c>
      <c r="B51" s="131"/>
      <c r="C51" s="131"/>
      <c r="D51" s="131"/>
      <c r="E51" s="131"/>
      <c r="F51" s="131"/>
      <c r="G51" s="131"/>
      <c r="H51" s="131"/>
    </row>
    <row r="52" spans="1:10">
      <c r="A52" s="131" t="s">
        <v>134</v>
      </c>
      <c r="B52" s="131"/>
      <c r="C52" s="131"/>
      <c r="D52" s="131"/>
      <c r="E52" s="131"/>
      <c r="F52" s="131"/>
      <c r="G52" s="131"/>
      <c r="H52" s="131"/>
    </row>
    <row r="54" spans="1:10">
      <c r="A54" s="100" t="s">
        <v>78</v>
      </c>
      <c r="B54" s="101" t="s">
        <v>94</v>
      </c>
      <c r="C54" s="128" t="s">
        <v>99</v>
      </c>
      <c r="D54" s="129"/>
      <c r="E54" s="129"/>
      <c r="F54" s="129"/>
      <c r="G54" s="129"/>
      <c r="H54" s="130"/>
    </row>
    <row r="55" spans="1:10">
      <c r="A55" s="102"/>
      <c r="B55" s="102"/>
      <c r="C55" s="103" t="s">
        <v>95</v>
      </c>
      <c r="D55" s="103" t="s">
        <v>96</v>
      </c>
      <c r="E55" s="103" t="s">
        <v>97</v>
      </c>
      <c r="F55" s="103" t="s">
        <v>98</v>
      </c>
      <c r="G55" s="103" t="s">
        <v>4</v>
      </c>
      <c r="H55" s="103" t="s">
        <v>5</v>
      </c>
    </row>
    <row r="56" spans="1:10">
      <c r="A56" s="104" t="s">
        <v>104</v>
      </c>
      <c r="B56" s="105" t="s">
        <v>100</v>
      </c>
      <c r="C56" s="106"/>
      <c r="D56" s="106"/>
      <c r="E56" s="106"/>
      <c r="F56" s="106"/>
      <c r="G56" s="106"/>
      <c r="H56" s="106"/>
    </row>
    <row r="57" spans="1:10">
      <c r="A57" s="7"/>
      <c r="B57" s="6" t="s">
        <v>101</v>
      </c>
      <c r="C57" s="111">
        <v>5</v>
      </c>
      <c r="D57" s="111">
        <v>5</v>
      </c>
      <c r="E57" s="111">
        <v>5</v>
      </c>
      <c r="F57" s="111">
        <v>5</v>
      </c>
      <c r="G57" s="111">
        <f>SUM(C57:F57)</f>
        <v>20</v>
      </c>
      <c r="H57" s="111">
        <f>(G57/20)*100</f>
        <v>100</v>
      </c>
    </row>
    <row r="58" spans="1:10">
      <c r="A58" s="7"/>
      <c r="B58" s="6" t="s">
        <v>102</v>
      </c>
      <c r="C58" s="111">
        <v>4</v>
      </c>
      <c r="D58" s="111">
        <v>4</v>
      </c>
      <c r="E58" s="111">
        <v>4</v>
      </c>
      <c r="F58" s="111">
        <v>4</v>
      </c>
      <c r="G58" s="111">
        <f>SUM(C58:F58)</f>
        <v>16</v>
      </c>
      <c r="H58" s="111">
        <f t="shared" ref="H58:H76" si="2">(G58/20)*100</f>
        <v>80</v>
      </c>
    </row>
    <row r="59" spans="1:10">
      <c r="A59" s="7"/>
      <c r="B59" s="6" t="s">
        <v>103</v>
      </c>
      <c r="C59" s="111">
        <v>5</v>
      </c>
      <c r="D59" s="111">
        <v>5</v>
      </c>
      <c r="E59" s="111">
        <v>4</v>
      </c>
      <c r="F59" s="111">
        <v>5</v>
      </c>
      <c r="G59" s="111">
        <f>SUM(C59:F59)</f>
        <v>19</v>
      </c>
      <c r="H59" s="111">
        <f t="shared" si="2"/>
        <v>95</v>
      </c>
    </row>
    <row r="60" spans="1:10">
      <c r="A60" s="104" t="s">
        <v>105</v>
      </c>
      <c r="B60" s="105" t="s">
        <v>106</v>
      </c>
      <c r="C60" s="111"/>
      <c r="D60" s="111"/>
      <c r="E60" s="111"/>
      <c r="F60" s="111"/>
      <c r="G60" s="111"/>
      <c r="H60" s="111"/>
    </row>
    <row r="61" spans="1:10">
      <c r="A61" s="7"/>
      <c r="B61" s="6" t="s">
        <v>107</v>
      </c>
      <c r="C61" s="111"/>
      <c r="D61" s="111"/>
      <c r="E61" s="111"/>
      <c r="F61" s="111"/>
      <c r="G61" s="111"/>
      <c r="H61" s="111"/>
    </row>
    <row r="62" spans="1:10">
      <c r="A62" s="7"/>
      <c r="B62" s="6" t="s">
        <v>108</v>
      </c>
      <c r="C62" s="111">
        <v>5</v>
      </c>
      <c r="D62" s="111">
        <v>4</v>
      </c>
      <c r="E62" s="111">
        <v>5</v>
      </c>
      <c r="F62" s="111">
        <v>4</v>
      </c>
      <c r="G62" s="111">
        <f>SUM(C62:F62)</f>
        <v>18</v>
      </c>
      <c r="H62" s="111">
        <f t="shared" si="2"/>
        <v>90</v>
      </c>
      <c r="J62" s="111">
        <v>90</v>
      </c>
    </row>
    <row r="63" spans="1:10">
      <c r="A63" s="7"/>
      <c r="B63" s="6" t="s">
        <v>109</v>
      </c>
      <c r="C63" s="111">
        <v>4</v>
      </c>
      <c r="D63" s="111">
        <v>4</v>
      </c>
      <c r="E63" s="111">
        <v>4</v>
      </c>
      <c r="F63" s="111">
        <v>4</v>
      </c>
      <c r="G63" s="111">
        <f>SUM(C63:F63)</f>
        <v>16</v>
      </c>
      <c r="H63" s="111">
        <f t="shared" si="2"/>
        <v>80</v>
      </c>
      <c r="J63" s="111">
        <v>80</v>
      </c>
    </row>
    <row r="64" spans="1:10">
      <c r="A64" s="7"/>
      <c r="B64" s="6" t="s">
        <v>110</v>
      </c>
      <c r="C64" s="111">
        <v>5</v>
      </c>
      <c r="D64" s="111">
        <v>5</v>
      </c>
      <c r="E64" s="111">
        <v>5</v>
      </c>
      <c r="F64" s="111">
        <v>4</v>
      </c>
      <c r="G64" s="111">
        <f>SUM(C64:F64)</f>
        <v>19</v>
      </c>
      <c r="H64" s="111">
        <f t="shared" si="2"/>
        <v>95</v>
      </c>
      <c r="J64" s="111">
        <v>95</v>
      </c>
    </row>
    <row r="65" spans="1:12">
      <c r="A65" s="7"/>
      <c r="B65" s="6" t="s">
        <v>111</v>
      </c>
      <c r="C65" s="111">
        <v>4</v>
      </c>
      <c r="D65" s="111">
        <v>4</v>
      </c>
      <c r="E65" s="111">
        <v>5</v>
      </c>
      <c r="F65" s="111">
        <v>5</v>
      </c>
      <c r="G65" s="111">
        <f>SUM(C65:F65)</f>
        <v>18</v>
      </c>
      <c r="H65" s="111">
        <f t="shared" si="2"/>
        <v>90</v>
      </c>
      <c r="J65" s="111">
        <v>90</v>
      </c>
    </row>
    <row r="66" spans="1:12">
      <c r="A66" s="7"/>
      <c r="B66" s="6" t="s">
        <v>135</v>
      </c>
      <c r="C66" s="111"/>
      <c r="D66" s="111"/>
      <c r="E66" s="111"/>
      <c r="F66" s="111">
        <v>4</v>
      </c>
      <c r="G66" s="111">
        <f>SUM(C66:F66)</f>
        <v>4</v>
      </c>
      <c r="H66" s="111">
        <f>(G66/5)*100</f>
        <v>80</v>
      </c>
      <c r="J66" s="111">
        <v>80</v>
      </c>
    </row>
    <row r="67" spans="1:12">
      <c r="A67" s="7"/>
      <c r="B67" s="6" t="s">
        <v>113</v>
      </c>
      <c r="C67" s="111"/>
      <c r="D67" s="111"/>
      <c r="E67" s="111"/>
      <c r="F67" s="111"/>
      <c r="G67" s="111"/>
      <c r="H67" s="111"/>
      <c r="J67" s="111"/>
    </row>
    <row r="68" spans="1:12">
      <c r="A68" s="7"/>
      <c r="B68" s="6" t="s">
        <v>115</v>
      </c>
      <c r="C68" s="111">
        <v>4</v>
      </c>
      <c r="D68" s="111">
        <v>4</v>
      </c>
      <c r="E68" s="111">
        <v>4</v>
      </c>
      <c r="F68" s="111">
        <v>4</v>
      </c>
      <c r="G68" s="111">
        <f>SUM(C68:F68)</f>
        <v>16</v>
      </c>
      <c r="H68" s="111">
        <f t="shared" si="2"/>
        <v>80</v>
      </c>
      <c r="J68" s="111">
        <v>80</v>
      </c>
      <c r="K68" s="111">
        <v>80</v>
      </c>
      <c r="L68">
        <f>16*5</f>
        <v>80</v>
      </c>
    </row>
    <row r="69" spans="1:12">
      <c r="A69" s="7"/>
      <c r="B69" s="6" t="s">
        <v>114</v>
      </c>
      <c r="C69" s="111">
        <v>5</v>
      </c>
      <c r="D69" s="111">
        <v>5</v>
      </c>
      <c r="E69" s="111">
        <v>4</v>
      </c>
      <c r="F69" s="111">
        <v>5</v>
      </c>
      <c r="G69" s="111">
        <f>SUM(C69:F69)</f>
        <v>19</v>
      </c>
      <c r="H69" s="111">
        <f t="shared" si="2"/>
        <v>95</v>
      </c>
      <c r="J69" s="111">
        <v>95</v>
      </c>
      <c r="K69" s="111">
        <v>95</v>
      </c>
      <c r="L69">
        <f>15*20</f>
        <v>300</v>
      </c>
    </row>
    <row r="70" spans="1:12">
      <c r="A70" s="7"/>
      <c r="B70" s="6" t="s">
        <v>116</v>
      </c>
      <c r="C70" s="111">
        <v>4</v>
      </c>
      <c r="D70" s="111">
        <v>4</v>
      </c>
      <c r="E70" s="111">
        <v>4</v>
      </c>
      <c r="F70" s="111">
        <v>4</v>
      </c>
      <c r="G70" s="111">
        <f>SUM(C70:F70)</f>
        <v>16</v>
      </c>
      <c r="H70" s="111">
        <f t="shared" si="2"/>
        <v>80</v>
      </c>
      <c r="J70" s="111">
        <v>80</v>
      </c>
      <c r="K70" s="111">
        <v>80</v>
      </c>
    </row>
    <row r="71" spans="1:12">
      <c r="A71" s="7"/>
      <c r="B71" s="6" t="s">
        <v>124</v>
      </c>
      <c r="C71" s="111">
        <v>4</v>
      </c>
      <c r="D71" s="111">
        <v>5</v>
      </c>
      <c r="E71" s="111">
        <v>5</v>
      </c>
      <c r="F71" s="111">
        <v>4</v>
      </c>
      <c r="G71" s="111">
        <f>SUM(C71:F71)</f>
        <v>18</v>
      </c>
      <c r="H71" s="111">
        <f t="shared" si="2"/>
        <v>90</v>
      </c>
      <c r="J71" s="111">
        <v>90</v>
      </c>
      <c r="K71" s="111">
        <v>90</v>
      </c>
    </row>
    <row r="72" spans="1:12">
      <c r="A72" s="104" t="s">
        <v>117</v>
      </c>
      <c r="B72" s="105" t="s">
        <v>118</v>
      </c>
      <c r="C72" s="111"/>
      <c r="D72" s="111"/>
      <c r="E72" s="111"/>
      <c r="F72" s="111"/>
      <c r="G72" s="111"/>
      <c r="H72" s="111"/>
      <c r="J72">
        <f>SUM(J62:J71)</f>
        <v>780</v>
      </c>
      <c r="K72">
        <f>SUM(K68:K71)</f>
        <v>345</v>
      </c>
    </row>
    <row r="73" spans="1:12">
      <c r="A73" s="7"/>
      <c r="B73" s="6" t="s">
        <v>119</v>
      </c>
      <c r="C73" s="111">
        <v>5</v>
      </c>
      <c r="D73" s="111">
        <v>4</v>
      </c>
      <c r="E73" s="111">
        <v>4</v>
      </c>
      <c r="F73" s="111">
        <v>4</v>
      </c>
      <c r="G73" s="111">
        <f>SUM(C73:F73)</f>
        <v>17</v>
      </c>
      <c r="H73" s="111">
        <f t="shared" si="2"/>
        <v>85</v>
      </c>
      <c r="J73">
        <f>780/9</f>
        <v>86.666666666666671</v>
      </c>
      <c r="K73">
        <f>345/4</f>
        <v>86.25</v>
      </c>
      <c r="L73">
        <v>85</v>
      </c>
    </row>
    <row r="74" spans="1:12">
      <c r="A74" s="7"/>
      <c r="B74" s="6" t="s">
        <v>120</v>
      </c>
      <c r="C74" s="111">
        <v>5</v>
      </c>
      <c r="D74" s="111">
        <v>5</v>
      </c>
      <c r="E74" s="111">
        <v>5</v>
      </c>
      <c r="F74" s="111">
        <v>0</v>
      </c>
      <c r="G74" s="111">
        <f>SUM(C74:F74)</f>
        <v>15</v>
      </c>
      <c r="H74" s="111">
        <f t="shared" si="2"/>
        <v>75</v>
      </c>
      <c r="L74">
        <v>75</v>
      </c>
    </row>
    <row r="75" spans="1:12">
      <c r="A75" s="7"/>
      <c r="B75" s="6" t="s">
        <v>121</v>
      </c>
      <c r="C75" s="111">
        <v>5</v>
      </c>
      <c r="D75" s="111">
        <v>4</v>
      </c>
      <c r="E75" s="111">
        <v>4</v>
      </c>
      <c r="F75" s="111">
        <v>4</v>
      </c>
      <c r="G75" s="111">
        <f>SUM(C75:F75)</f>
        <v>17</v>
      </c>
      <c r="H75" s="111">
        <f t="shared" si="2"/>
        <v>85</v>
      </c>
      <c r="L75">
        <v>85</v>
      </c>
    </row>
    <row r="76" spans="1:12">
      <c r="A76" s="104" t="s">
        <v>122</v>
      </c>
      <c r="B76" s="105" t="s">
        <v>123</v>
      </c>
      <c r="C76" s="111">
        <v>4</v>
      </c>
      <c r="D76" s="111">
        <v>4</v>
      </c>
      <c r="E76" s="111">
        <v>4</v>
      </c>
      <c r="F76" s="111">
        <v>4</v>
      </c>
      <c r="G76" s="111">
        <f>SUM(C76:F76)</f>
        <v>16</v>
      </c>
      <c r="H76" s="111">
        <f t="shared" si="2"/>
        <v>80</v>
      </c>
      <c r="L76">
        <f>SUM(L73:L75)</f>
        <v>245</v>
      </c>
    </row>
    <row r="77" spans="1:12">
      <c r="A77" s="6"/>
      <c r="B77" s="6"/>
      <c r="C77" s="111"/>
      <c r="D77" s="111"/>
      <c r="E77" s="111"/>
      <c r="F77" s="111"/>
      <c r="G77" s="111"/>
      <c r="H77" s="111"/>
      <c r="L77">
        <f>245/3</f>
        <v>81.666666666666671</v>
      </c>
    </row>
    <row r="78" spans="1:12">
      <c r="A78" s="109"/>
      <c r="B78" s="109" t="s">
        <v>35</v>
      </c>
      <c r="C78" s="110">
        <f t="shared" ref="C78:H78" si="3">SUM(C57:C77)</f>
        <v>68</v>
      </c>
      <c r="D78" s="110">
        <f t="shared" si="3"/>
        <v>66</v>
      </c>
      <c r="E78" s="110">
        <f t="shared" si="3"/>
        <v>66</v>
      </c>
      <c r="F78" s="110">
        <f t="shared" si="3"/>
        <v>64</v>
      </c>
      <c r="G78" s="110">
        <f t="shared" si="3"/>
        <v>264</v>
      </c>
      <c r="H78" s="110">
        <f t="shared" si="3"/>
        <v>1380</v>
      </c>
    </row>
    <row r="79" spans="1:12">
      <c r="A79" s="109"/>
      <c r="B79" s="109" t="s">
        <v>36</v>
      </c>
      <c r="C79" s="110">
        <f>(C78/75)*100</f>
        <v>90.666666666666657</v>
      </c>
      <c r="D79" s="110">
        <f t="shared" ref="D79:E79" si="4">(D78/75)*100</f>
        <v>88</v>
      </c>
      <c r="E79" s="110">
        <f t="shared" si="4"/>
        <v>88</v>
      </c>
      <c r="F79" s="110">
        <f>(F78/80)*100</f>
        <v>80</v>
      </c>
      <c r="G79" s="110">
        <f>(G78/305)*100</f>
        <v>86.557377049180332</v>
      </c>
      <c r="H79" s="110">
        <f>H78/16</f>
        <v>86.25</v>
      </c>
    </row>
    <row r="80" spans="1:12">
      <c r="A80" s="107"/>
      <c r="B80" s="108" t="s">
        <v>127</v>
      </c>
    </row>
    <row r="81" spans="1:7">
      <c r="A81" s="107"/>
      <c r="B81" s="108" t="s">
        <v>128</v>
      </c>
    </row>
    <row r="82" spans="1:7">
      <c r="A82" s="107"/>
      <c r="B82" s="108" t="s">
        <v>129</v>
      </c>
    </row>
    <row r="83" spans="1:7">
      <c r="A83" s="107"/>
      <c r="B83" s="108" t="s">
        <v>130</v>
      </c>
    </row>
    <row r="84" spans="1:7">
      <c r="A84" s="107"/>
      <c r="B84" s="108" t="s">
        <v>131</v>
      </c>
    </row>
    <row r="85" spans="1:7">
      <c r="A85" s="107"/>
      <c r="B85" s="108" t="s">
        <v>132</v>
      </c>
    </row>
    <row r="86" spans="1:7">
      <c r="C86" s="1" t="s">
        <v>84</v>
      </c>
      <c r="D86" s="1"/>
      <c r="E86" s="1"/>
      <c r="F86" s="1"/>
      <c r="G86" s="1"/>
    </row>
    <row r="87" spans="1:7">
      <c r="C87" s="1"/>
      <c r="D87" s="1"/>
      <c r="E87" s="1"/>
      <c r="F87" s="1"/>
      <c r="G87" s="1"/>
    </row>
    <row r="88" spans="1:7">
      <c r="C88" s="1" t="s">
        <v>133</v>
      </c>
      <c r="D88" s="1"/>
      <c r="E88" s="1"/>
      <c r="F88" s="1"/>
      <c r="G88" s="1"/>
    </row>
    <row r="89" spans="1:7">
      <c r="C89" s="1"/>
      <c r="D89" s="1"/>
      <c r="E89" s="1"/>
      <c r="F89" s="1"/>
      <c r="G89" s="1"/>
    </row>
    <row r="90" spans="1:7">
      <c r="C90" s="1"/>
      <c r="D90" s="1"/>
      <c r="E90" s="1"/>
      <c r="F90" s="1"/>
      <c r="G90" s="1"/>
    </row>
    <row r="91" spans="1:7">
      <c r="C91" s="1"/>
      <c r="D91" s="1"/>
      <c r="E91" s="1"/>
      <c r="F91" s="1"/>
      <c r="G91" s="1"/>
    </row>
    <row r="92" spans="1:7">
      <c r="C92" s="1"/>
      <c r="D92" s="1"/>
      <c r="E92" s="1"/>
      <c r="F92" s="1"/>
      <c r="G92" s="1"/>
    </row>
    <row r="93" spans="1:7">
      <c r="C93" s="1" t="s">
        <v>33</v>
      </c>
      <c r="D93" s="1"/>
      <c r="E93" s="1"/>
      <c r="F93" s="1"/>
      <c r="G93" s="1"/>
    </row>
  </sheetData>
  <mergeCells count="6">
    <mergeCell ref="C54:H54"/>
    <mergeCell ref="C4:H4"/>
    <mergeCell ref="A1:H1"/>
    <mergeCell ref="A2:H2"/>
    <mergeCell ref="A51:H51"/>
    <mergeCell ref="A52:H52"/>
  </mergeCells>
  <pageMargins left="0.45" right="0.2" top="0.75" bottom="0.75" header="0.3" footer="0.3"/>
  <pageSetup paperSize="9" orientation="portrait" horizontalDpi="4294967292" vertic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6:F55"/>
  <sheetViews>
    <sheetView topLeftCell="A12" workbookViewId="0">
      <selection activeCell="N20" sqref="N20"/>
    </sheetView>
  </sheetViews>
  <sheetFormatPr defaultRowHeight="15"/>
  <cols>
    <col min="2" max="2" width="4.5703125" customWidth="1"/>
    <col min="3" max="3" width="4.7109375" customWidth="1"/>
    <col min="4" max="4" width="5" customWidth="1"/>
    <col min="5" max="5" width="4.85546875" customWidth="1"/>
    <col min="6" max="6" width="9.28515625" customWidth="1"/>
  </cols>
  <sheetData>
    <row r="6" spans="2:6">
      <c r="B6" s="98" t="s">
        <v>137</v>
      </c>
      <c r="C6" s="98" t="s">
        <v>138</v>
      </c>
      <c r="D6" s="98"/>
      <c r="E6" s="98" t="s">
        <v>139</v>
      </c>
      <c r="F6" s="98"/>
    </row>
    <row r="7" spans="2:6">
      <c r="B7" s="98"/>
      <c r="C7" s="98" t="s">
        <v>136</v>
      </c>
      <c r="D7" s="98" t="s">
        <v>140</v>
      </c>
      <c r="E7" s="98" t="s">
        <v>136</v>
      </c>
      <c r="F7" s="98" t="s">
        <v>140</v>
      </c>
    </row>
    <row r="8" spans="2:6">
      <c r="B8" s="98" t="s">
        <v>104</v>
      </c>
      <c r="C8" s="98">
        <v>51</v>
      </c>
      <c r="D8" s="98">
        <v>75</v>
      </c>
      <c r="E8" s="98">
        <v>58</v>
      </c>
      <c r="F8" s="98">
        <v>75</v>
      </c>
    </row>
    <row r="9" spans="2:6">
      <c r="B9" s="98" t="s">
        <v>105</v>
      </c>
      <c r="C9" s="98">
        <v>51</v>
      </c>
      <c r="D9" s="98">
        <v>73</v>
      </c>
      <c r="E9" s="98">
        <v>52</v>
      </c>
      <c r="F9" s="98">
        <v>73</v>
      </c>
    </row>
    <row r="10" spans="2:6">
      <c r="B10" s="98" t="s">
        <v>117</v>
      </c>
      <c r="C10" s="98">
        <v>44</v>
      </c>
      <c r="D10" s="98">
        <v>63</v>
      </c>
      <c r="E10" s="98">
        <v>49</v>
      </c>
      <c r="F10" s="98">
        <v>66</v>
      </c>
    </row>
    <row r="11" spans="2:6">
      <c r="B11" s="98" t="s">
        <v>122</v>
      </c>
      <c r="C11" s="98">
        <v>49</v>
      </c>
      <c r="D11" s="98">
        <v>67</v>
      </c>
      <c r="E11" s="98">
        <v>49</v>
      </c>
      <c r="F11" s="98">
        <v>68</v>
      </c>
    </row>
    <row r="19" spans="2:6">
      <c r="C19" t="s">
        <v>141</v>
      </c>
      <c r="D19" t="s">
        <v>142</v>
      </c>
    </row>
    <row r="20" spans="2:6">
      <c r="B20" t="s">
        <v>143</v>
      </c>
      <c r="C20">
        <v>88.6</v>
      </c>
      <c r="D20">
        <v>89.8</v>
      </c>
    </row>
    <row r="21" spans="2:6">
      <c r="B21" t="s">
        <v>144</v>
      </c>
      <c r="C21">
        <v>69.5</v>
      </c>
      <c r="D21">
        <v>71.5</v>
      </c>
    </row>
    <row r="22" spans="2:6">
      <c r="B22" t="s">
        <v>145</v>
      </c>
      <c r="C22">
        <v>47</v>
      </c>
      <c r="D22">
        <v>51</v>
      </c>
    </row>
    <row r="23" spans="2:6">
      <c r="B23" t="s">
        <v>146</v>
      </c>
      <c r="C23">
        <v>68.650000000000006</v>
      </c>
      <c r="D23">
        <v>70.95</v>
      </c>
    </row>
    <row r="29" spans="2:6">
      <c r="D29" t="s">
        <v>145</v>
      </c>
      <c r="E29" t="s">
        <v>144</v>
      </c>
      <c r="F29" t="s">
        <v>143</v>
      </c>
    </row>
    <row r="30" spans="2:6">
      <c r="B30" t="s">
        <v>136</v>
      </c>
      <c r="C30" t="s">
        <v>141</v>
      </c>
      <c r="D30">
        <v>27</v>
      </c>
      <c r="E30">
        <v>47</v>
      </c>
      <c r="F30">
        <v>74</v>
      </c>
    </row>
    <row r="31" spans="2:6">
      <c r="C31" t="s">
        <v>142</v>
      </c>
      <c r="D31">
        <v>30</v>
      </c>
      <c r="E31">
        <v>48</v>
      </c>
      <c r="F31">
        <v>81</v>
      </c>
    </row>
    <row r="32" spans="2:6">
      <c r="B32" t="s">
        <v>140</v>
      </c>
      <c r="C32" t="s">
        <v>141</v>
      </c>
      <c r="D32">
        <v>48</v>
      </c>
      <c r="E32">
        <v>67</v>
      </c>
      <c r="F32">
        <v>92</v>
      </c>
    </row>
    <row r="33" spans="1:6">
      <c r="C33" t="s">
        <v>142</v>
      </c>
      <c r="D33">
        <v>51</v>
      </c>
      <c r="E33">
        <v>68</v>
      </c>
      <c r="F33">
        <v>94</v>
      </c>
    </row>
    <row r="43" spans="1:6">
      <c r="B43" t="s">
        <v>147</v>
      </c>
      <c r="C43" t="s">
        <v>106</v>
      </c>
      <c r="D43" t="s">
        <v>148</v>
      </c>
    </row>
    <row r="44" spans="1:6">
      <c r="A44" t="s">
        <v>149</v>
      </c>
      <c r="B44">
        <v>90</v>
      </c>
      <c r="C44">
        <v>75.599999999999994</v>
      </c>
      <c r="D44">
        <v>81.7</v>
      </c>
    </row>
    <row r="45" spans="1:6">
      <c r="A45" t="s">
        <v>142</v>
      </c>
      <c r="B45">
        <v>91</v>
      </c>
      <c r="C45">
        <v>87</v>
      </c>
      <c r="D45">
        <v>81.7</v>
      </c>
    </row>
    <row r="53" spans="1:6">
      <c r="B53" t="s">
        <v>104</v>
      </c>
      <c r="C53" t="s">
        <v>105</v>
      </c>
      <c r="D53" t="s">
        <v>117</v>
      </c>
      <c r="E53" t="s">
        <v>122</v>
      </c>
      <c r="F53" t="s">
        <v>146</v>
      </c>
    </row>
    <row r="54" spans="1:6">
      <c r="A54" t="s">
        <v>141</v>
      </c>
      <c r="B54">
        <v>75</v>
      </c>
      <c r="C54">
        <v>75</v>
      </c>
      <c r="D54">
        <v>75</v>
      </c>
      <c r="E54">
        <v>70</v>
      </c>
      <c r="F54">
        <v>73.75</v>
      </c>
    </row>
    <row r="55" spans="1:6">
      <c r="A55" t="s">
        <v>142</v>
      </c>
      <c r="B55">
        <v>80</v>
      </c>
      <c r="C55">
        <v>95</v>
      </c>
      <c r="D55">
        <v>80</v>
      </c>
      <c r="E55">
        <v>90</v>
      </c>
      <c r="F55">
        <v>86.25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43"/>
  <sheetViews>
    <sheetView topLeftCell="A20" workbookViewId="0">
      <selection sqref="A1:F43"/>
    </sheetView>
  </sheetViews>
  <sheetFormatPr defaultRowHeight="15"/>
  <cols>
    <col min="1" max="1" width="20.42578125" customWidth="1"/>
    <col min="2" max="2" width="4.28515625" customWidth="1"/>
    <col min="3" max="3" width="24.140625" customWidth="1"/>
    <col min="4" max="4" width="11.28515625" customWidth="1"/>
    <col min="5" max="5" width="12" customWidth="1"/>
    <col min="6" max="6" width="13.5703125" customWidth="1"/>
  </cols>
  <sheetData>
    <row r="1" spans="1:6">
      <c r="A1" t="s">
        <v>154</v>
      </c>
    </row>
    <row r="2" spans="1:6">
      <c r="A2" s="133" t="s">
        <v>82</v>
      </c>
      <c r="B2" s="133"/>
      <c r="C2" s="133"/>
      <c r="D2" s="133"/>
      <c r="E2" s="133"/>
      <c r="F2" s="133"/>
    </row>
    <row r="3" spans="1:6">
      <c r="A3" s="133" t="s">
        <v>83</v>
      </c>
      <c r="B3" s="133"/>
      <c r="C3" s="133"/>
      <c r="D3" s="133"/>
      <c r="E3" s="133"/>
      <c r="F3" s="133"/>
    </row>
    <row r="4" spans="1:6">
      <c r="A4" s="37"/>
      <c r="B4" s="37"/>
      <c r="C4" s="37"/>
      <c r="D4" s="132"/>
      <c r="E4" s="132"/>
      <c r="F4" s="38"/>
    </row>
    <row r="5" spans="1:6">
      <c r="A5" s="40" t="s">
        <v>8</v>
      </c>
      <c r="B5" s="40" t="s">
        <v>78</v>
      </c>
      <c r="C5" s="40" t="s">
        <v>1</v>
      </c>
      <c r="D5" s="134" t="s">
        <v>5</v>
      </c>
      <c r="E5" s="135"/>
      <c r="F5" s="41" t="s">
        <v>5</v>
      </c>
    </row>
    <row r="6" spans="1:6">
      <c r="A6" s="42"/>
      <c r="B6" s="42"/>
      <c r="C6" s="42"/>
      <c r="D6" s="43" t="s">
        <v>79</v>
      </c>
      <c r="E6" s="43" t="s">
        <v>80</v>
      </c>
      <c r="F6" s="44" t="s">
        <v>81</v>
      </c>
    </row>
    <row r="7" spans="1:6">
      <c r="A7" s="5"/>
      <c r="B7" s="3">
        <v>1</v>
      </c>
      <c r="C7" s="4" t="s">
        <v>13</v>
      </c>
      <c r="D7" s="3">
        <v>95</v>
      </c>
      <c r="E7" s="3">
        <v>100</v>
      </c>
      <c r="F7" s="84">
        <f>(D7+E7)/2</f>
        <v>97.5</v>
      </c>
    </row>
    <row r="8" spans="1:6">
      <c r="A8" s="27"/>
      <c r="B8" s="3">
        <v>2</v>
      </c>
      <c r="C8" s="4" t="s">
        <v>57</v>
      </c>
      <c r="D8" s="3">
        <v>95</v>
      </c>
      <c r="E8" s="3">
        <v>95</v>
      </c>
      <c r="F8" s="84">
        <f t="shared" ref="F8:F11" si="0">(D8+E8)/2</f>
        <v>95</v>
      </c>
    </row>
    <row r="9" spans="1:6">
      <c r="A9" s="27" t="s">
        <v>9</v>
      </c>
      <c r="B9" s="3">
        <v>3</v>
      </c>
      <c r="C9" s="4" t="s">
        <v>14</v>
      </c>
      <c r="D9" s="3">
        <v>95</v>
      </c>
      <c r="E9" s="3">
        <v>94</v>
      </c>
      <c r="F9" s="84">
        <f t="shared" si="0"/>
        <v>94.5</v>
      </c>
    </row>
    <row r="10" spans="1:6">
      <c r="A10" s="27"/>
      <c r="B10" s="3">
        <v>4</v>
      </c>
      <c r="C10" s="4" t="s">
        <v>41</v>
      </c>
      <c r="D10" s="3">
        <v>80</v>
      </c>
      <c r="E10" s="3">
        <v>80</v>
      </c>
      <c r="F10" s="84">
        <f t="shared" si="0"/>
        <v>80</v>
      </c>
    </row>
    <row r="11" spans="1:6">
      <c r="A11" s="27"/>
      <c r="B11" s="3">
        <v>5</v>
      </c>
      <c r="C11" s="4" t="s">
        <v>52</v>
      </c>
      <c r="D11" s="3">
        <v>78</v>
      </c>
      <c r="E11" s="3">
        <v>80</v>
      </c>
      <c r="F11" s="84">
        <f t="shared" si="0"/>
        <v>79</v>
      </c>
    </row>
    <row r="12" spans="1:6">
      <c r="A12" s="27"/>
      <c r="B12" s="10"/>
      <c r="C12" s="11"/>
      <c r="D12" s="10">
        <f>SUM(D7:D11)</f>
        <v>443</v>
      </c>
      <c r="E12" s="10">
        <f>SUM(E7:E11)</f>
        <v>449</v>
      </c>
      <c r="F12" s="85">
        <f>SUM(F7:F11)</f>
        <v>446</v>
      </c>
    </row>
    <row r="13" spans="1:6">
      <c r="A13" s="28"/>
      <c r="B13" s="10"/>
      <c r="C13" s="11"/>
      <c r="D13" s="10">
        <f>D12/5</f>
        <v>88.6</v>
      </c>
      <c r="E13" s="10">
        <f>E12/5</f>
        <v>89.8</v>
      </c>
      <c r="F13" s="10">
        <f>F12/5</f>
        <v>89.2</v>
      </c>
    </row>
    <row r="14" spans="1:6">
      <c r="A14" s="29"/>
      <c r="B14" s="8">
        <v>1</v>
      </c>
      <c r="C14" s="9" t="s">
        <v>47</v>
      </c>
      <c r="D14" s="87">
        <v>75</v>
      </c>
      <c r="E14" s="87">
        <v>75</v>
      </c>
      <c r="F14" s="88">
        <f>(D14+E14)/2</f>
        <v>75</v>
      </c>
    </row>
    <row r="15" spans="1:6">
      <c r="A15" s="30"/>
      <c r="B15" s="8">
        <v>2</v>
      </c>
      <c r="C15" s="9" t="s">
        <v>56</v>
      </c>
      <c r="D15" s="87">
        <v>75</v>
      </c>
      <c r="E15" s="87">
        <v>75</v>
      </c>
      <c r="F15" s="88">
        <f t="shared" ref="F15:F23" si="1">(D15+E15)/2</f>
        <v>75</v>
      </c>
    </row>
    <row r="16" spans="1:6">
      <c r="A16" s="30"/>
      <c r="B16" s="8">
        <v>3</v>
      </c>
      <c r="C16" s="9" t="s">
        <v>48</v>
      </c>
      <c r="D16" s="87">
        <v>75</v>
      </c>
      <c r="E16" s="87">
        <v>75</v>
      </c>
      <c r="F16" s="88">
        <f t="shared" si="1"/>
        <v>75</v>
      </c>
    </row>
    <row r="17" spans="1:6">
      <c r="A17" s="30"/>
      <c r="B17" s="8">
        <v>4</v>
      </c>
      <c r="C17" s="9" t="s">
        <v>50</v>
      </c>
      <c r="D17" s="87">
        <v>70</v>
      </c>
      <c r="E17" s="87">
        <v>75</v>
      </c>
      <c r="F17" s="88">
        <f t="shared" si="1"/>
        <v>72.5</v>
      </c>
    </row>
    <row r="18" spans="1:6">
      <c r="A18" s="30" t="s">
        <v>11</v>
      </c>
      <c r="B18" s="8">
        <v>5</v>
      </c>
      <c r="C18" s="9" t="s">
        <v>53</v>
      </c>
      <c r="D18" s="87">
        <v>70</v>
      </c>
      <c r="E18" s="87">
        <v>70</v>
      </c>
      <c r="F18" s="88">
        <f t="shared" si="1"/>
        <v>70</v>
      </c>
    </row>
    <row r="19" spans="1:6">
      <c r="A19" s="30"/>
      <c r="B19" s="8">
        <v>6</v>
      </c>
      <c r="C19" s="9" t="s">
        <v>58</v>
      </c>
      <c r="D19" s="87">
        <v>65</v>
      </c>
      <c r="E19" s="87">
        <v>70</v>
      </c>
      <c r="F19" s="88">
        <f t="shared" si="1"/>
        <v>67.5</v>
      </c>
    </row>
    <row r="20" spans="1:6">
      <c r="A20" s="30"/>
      <c r="B20" s="8">
        <v>7</v>
      </c>
      <c r="C20" s="9" t="s">
        <v>39</v>
      </c>
      <c r="D20" s="87">
        <v>70</v>
      </c>
      <c r="E20" s="87">
        <v>75</v>
      </c>
      <c r="F20" s="88">
        <f t="shared" si="1"/>
        <v>72.5</v>
      </c>
    </row>
    <row r="21" spans="1:6">
      <c r="A21" s="30"/>
      <c r="B21" s="8">
        <v>8</v>
      </c>
      <c r="C21" s="9" t="s">
        <v>46</v>
      </c>
      <c r="D21" s="87">
        <v>65</v>
      </c>
      <c r="E21" s="87">
        <v>70</v>
      </c>
      <c r="F21" s="88">
        <f t="shared" si="1"/>
        <v>67.5</v>
      </c>
    </row>
    <row r="22" spans="1:6">
      <c r="A22" s="30"/>
      <c r="B22" s="8">
        <v>9</v>
      </c>
      <c r="C22" s="9" t="s">
        <v>51</v>
      </c>
      <c r="D22" s="87">
        <v>65</v>
      </c>
      <c r="E22" s="87">
        <v>65</v>
      </c>
      <c r="F22" s="88">
        <f t="shared" si="1"/>
        <v>65</v>
      </c>
    </row>
    <row r="23" spans="1:6">
      <c r="A23" s="30"/>
      <c r="B23" s="8">
        <v>10</v>
      </c>
      <c r="C23" s="9" t="s">
        <v>37</v>
      </c>
      <c r="D23" s="87">
        <v>65</v>
      </c>
      <c r="E23" s="87">
        <v>65</v>
      </c>
      <c r="F23" s="88">
        <f t="shared" si="1"/>
        <v>65</v>
      </c>
    </row>
    <row r="24" spans="1:6">
      <c r="A24" s="30"/>
      <c r="B24" s="45"/>
      <c r="C24" s="39"/>
      <c r="D24" s="89">
        <f>SUM(D14:D23)</f>
        <v>695</v>
      </c>
      <c r="E24" s="89">
        <f>SUM(E14:E23)</f>
        <v>715</v>
      </c>
      <c r="F24" s="90">
        <f>SUM(F14:F23)</f>
        <v>705</v>
      </c>
    </row>
    <row r="25" spans="1:6">
      <c r="A25" s="31"/>
      <c r="B25" s="45"/>
      <c r="C25" s="39"/>
      <c r="D25" s="45">
        <f>D24/10</f>
        <v>69.5</v>
      </c>
      <c r="E25" s="45">
        <f>E24/10</f>
        <v>71.5</v>
      </c>
      <c r="F25" s="45">
        <f>F24/10</f>
        <v>70.5</v>
      </c>
    </row>
    <row r="26" spans="1:6">
      <c r="A26" s="32"/>
      <c r="B26" s="10">
        <v>1</v>
      </c>
      <c r="C26" s="11" t="s">
        <v>54</v>
      </c>
      <c r="D26" s="91">
        <v>50</v>
      </c>
      <c r="E26" s="91">
        <v>50</v>
      </c>
      <c r="F26" s="92">
        <f>(D26+E26)/2</f>
        <v>50</v>
      </c>
    </row>
    <row r="27" spans="1:6">
      <c r="A27" s="33"/>
      <c r="B27" s="10">
        <v>2</v>
      </c>
      <c r="C27" s="11" t="s">
        <v>59</v>
      </c>
      <c r="D27" s="91">
        <v>45</v>
      </c>
      <c r="E27" s="91">
        <v>50</v>
      </c>
      <c r="F27" s="92">
        <f t="shared" ref="F27:F30" si="2">(D27+E27)/2</f>
        <v>47.5</v>
      </c>
    </row>
    <row r="28" spans="1:6">
      <c r="A28" s="33" t="s">
        <v>12</v>
      </c>
      <c r="B28" s="10">
        <v>3</v>
      </c>
      <c r="C28" s="11" t="s">
        <v>60</v>
      </c>
      <c r="D28" s="91">
        <v>50</v>
      </c>
      <c r="E28" s="91">
        <v>55</v>
      </c>
      <c r="F28" s="92">
        <f t="shared" si="2"/>
        <v>52.5</v>
      </c>
    </row>
    <row r="29" spans="1:6">
      <c r="A29" s="12"/>
      <c r="B29" s="10">
        <v>4</v>
      </c>
      <c r="C29" s="11" t="s">
        <v>42</v>
      </c>
      <c r="D29" s="91">
        <v>50</v>
      </c>
      <c r="E29" s="91">
        <v>50</v>
      </c>
      <c r="F29" s="92">
        <f t="shared" si="2"/>
        <v>50</v>
      </c>
    </row>
    <row r="30" spans="1:6">
      <c r="A30" s="12"/>
      <c r="B30" s="10">
        <v>5</v>
      </c>
      <c r="C30" s="11" t="s">
        <v>43</v>
      </c>
      <c r="D30" s="91">
        <v>40</v>
      </c>
      <c r="E30" s="91">
        <v>50</v>
      </c>
      <c r="F30" s="92">
        <f t="shared" si="2"/>
        <v>45</v>
      </c>
    </row>
    <row r="31" spans="1:6">
      <c r="A31" s="12"/>
      <c r="B31" s="4"/>
      <c r="C31" s="4"/>
      <c r="D31" s="93">
        <f>SUM(D26:D30)</f>
        <v>235</v>
      </c>
      <c r="E31" s="93">
        <f>SUM(E26:E30)</f>
        <v>255</v>
      </c>
      <c r="F31" s="94">
        <f>SUM(F26:F30)</f>
        <v>245</v>
      </c>
    </row>
    <row r="32" spans="1:6">
      <c r="A32" s="13"/>
      <c r="B32" s="4"/>
      <c r="C32" s="4"/>
      <c r="D32" s="3">
        <f>D31/5</f>
        <v>47</v>
      </c>
      <c r="E32" s="3">
        <f>E31/5</f>
        <v>51</v>
      </c>
      <c r="F32" s="3">
        <f>F31/5</f>
        <v>49</v>
      </c>
    </row>
    <row r="33" spans="1:6">
      <c r="A33" s="48"/>
      <c r="B33" s="49"/>
      <c r="C33" s="50" t="s">
        <v>35</v>
      </c>
      <c r="D33" s="99">
        <f>(D12+D24+D31)</f>
        <v>1373</v>
      </c>
      <c r="E33" s="99">
        <f>(E12+E24+E31)</f>
        <v>1419</v>
      </c>
      <c r="F33" s="95">
        <f>(F13+F25+F32)/3</f>
        <v>69.566666666666663</v>
      </c>
    </row>
    <row r="34" spans="1:6">
      <c r="A34" s="48"/>
      <c r="B34" s="49"/>
      <c r="C34" s="50" t="s">
        <v>36</v>
      </c>
      <c r="D34" s="95">
        <f>D33/20</f>
        <v>68.650000000000006</v>
      </c>
      <c r="E34" s="95">
        <f>E33/20</f>
        <v>70.95</v>
      </c>
      <c r="F34" s="86"/>
    </row>
    <row r="36" spans="1:6">
      <c r="E36" s="1" t="s">
        <v>84</v>
      </c>
    </row>
    <row r="37" spans="1:6">
      <c r="E37" s="1"/>
    </row>
    <row r="38" spans="1:6">
      <c r="E38" s="1" t="s">
        <v>85</v>
      </c>
    </row>
    <row r="39" spans="1:6">
      <c r="E39" s="1"/>
    </row>
    <row r="40" spans="1:6">
      <c r="E40" s="1"/>
    </row>
    <row r="41" spans="1:6">
      <c r="E41" s="1"/>
    </row>
    <row r="42" spans="1:6">
      <c r="E42" s="1"/>
    </row>
    <row r="43" spans="1:6">
      <c r="E43" s="1" t="s">
        <v>33</v>
      </c>
    </row>
  </sheetData>
  <mergeCells count="4">
    <mergeCell ref="D4:E4"/>
    <mergeCell ref="A2:F2"/>
    <mergeCell ref="A3:F3"/>
    <mergeCell ref="D5:E5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Observasi KBM</vt:lpstr>
      <vt:lpstr>Optimalisasi</vt:lpstr>
      <vt:lpstr>Rekapitulasi</vt:lpstr>
      <vt:lpstr>Aktivitas guru</vt:lpstr>
      <vt:lpstr>Grafik</vt:lpstr>
      <vt:lpstr>Nilai Ulangan harian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Ultimate 7</cp:lastModifiedBy>
  <cp:lastPrinted>2018-04-18T09:01:51Z</cp:lastPrinted>
  <dcterms:created xsi:type="dcterms:W3CDTF">2018-03-08T13:18:54Z</dcterms:created>
  <dcterms:modified xsi:type="dcterms:W3CDTF">2018-04-18T10:18:09Z</dcterms:modified>
</cp:coreProperties>
</file>