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2\Penelitian\New folder\"/>
    </mc:Choice>
  </mc:AlternateContent>
  <xr:revisionPtr revIDLastSave="0" documentId="8_{E142EBEA-EC74-4740-9A71-AE03D34AC737}" xr6:coauthVersionLast="44" xr6:coauthVersionMax="44" xr10:uidLastSave="{00000000-0000-0000-0000-000000000000}"/>
  <bookViews>
    <workbookView xWindow="-120" yWindow="-120" windowWidth="20730" windowHeight="11160" xr2:uid="{47DFC797-1C33-40AE-8719-E6AB095AB7CB}"/>
  </bookViews>
  <sheets>
    <sheet name="Weigh Loss" sheetId="1" r:id="rId1"/>
    <sheet name="Effect Synergetic" sheetId="2" r:id="rId2"/>
    <sheet name="Isotherm Adsorption" sheetId="3" r:id="rId3"/>
    <sheet name="Thermodynamic Parameters Activa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0" i="4" l="1"/>
  <c r="C28" i="4" s="1"/>
  <c r="D28" i="4" s="1"/>
  <c r="F20" i="4"/>
  <c r="C27" i="4" s="1"/>
  <c r="D27" i="4" s="1"/>
  <c r="D20" i="4"/>
  <c r="C25" i="4" s="1"/>
  <c r="D25" i="4" s="1"/>
  <c r="C20" i="4"/>
  <c r="C24" i="4" s="1"/>
  <c r="D24" i="4" s="1"/>
  <c r="E18" i="4"/>
  <c r="E20" i="4" s="1"/>
  <c r="C26" i="4" s="1"/>
  <c r="D26" i="4" s="1"/>
  <c r="R15" i="4"/>
  <c r="N15" i="4"/>
  <c r="I15" i="4"/>
  <c r="H15" i="4"/>
  <c r="Q12" i="4" s="1"/>
  <c r="G15" i="4"/>
  <c r="F15" i="4"/>
  <c r="O12" i="4" s="1"/>
  <c r="E15" i="4"/>
  <c r="R14" i="4"/>
  <c r="N14" i="4"/>
  <c r="I14" i="4"/>
  <c r="H14" i="4"/>
  <c r="Q13" i="4" s="1"/>
  <c r="G14" i="4"/>
  <c r="F14" i="4"/>
  <c r="O13" i="4" s="1"/>
  <c r="E14" i="4"/>
  <c r="R13" i="4"/>
  <c r="P13" i="4"/>
  <c r="N13" i="4"/>
  <c r="I13" i="4"/>
  <c r="H13" i="4"/>
  <c r="Q14" i="4" s="1"/>
  <c r="G13" i="4"/>
  <c r="P14" i="4" s="1"/>
  <c r="F13" i="4"/>
  <c r="O14" i="4" s="1"/>
  <c r="E13" i="4"/>
  <c r="R12" i="4"/>
  <c r="G19" i="4" s="1"/>
  <c r="P12" i="4"/>
  <c r="N12" i="4"/>
  <c r="C19" i="4" s="1"/>
  <c r="I12" i="4"/>
  <c r="H12" i="4"/>
  <c r="Q15" i="4" s="1"/>
  <c r="G12" i="4"/>
  <c r="P15" i="4" s="1"/>
  <c r="F12" i="4"/>
  <c r="O15" i="4" s="1"/>
  <c r="E12" i="4"/>
  <c r="M7" i="4"/>
  <c r="L7" i="4"/>
  <c r="K7" i="4"/>
  <c r="J7" i="4"/>
  <c r="I7" i="4"/>
  <c r="M6" i="4"/>
  <c r="L6" i="4"/>
  <c r="K6" i="4"/>
  <c r="J6" i="4"/>
  <c r="I6" i="4"/>
  <c r="M5" i="4"/>
  <c r="L5" i="4"/>
  <c r="K5" i="4"/>
  <c r="J5" i="4"/>
  <c r="I5" i="4"/>
  <c r="M4" i="4"/>
  <c r="L4" i="4"/>
  <c r="K4" i="4"/>
  <c r="J4" i="4"/>
  <c r="I4" i="4"/>
  <c r="G18" i="3"/>
  <c r="F18" i="3"/>
  <c r="E18" i="3"/>
  <c r="D18" i="3"/>
  <c r="K17" i="3"/>
  <c r="G17" i="3"/>
  <c r="F17" i="3"/>
  <c r="E17" i="3"/>
  <c r="D17" i="3"/>
  <c r="G16" i="3"/>
  <c r="F16" i="3"/>
  <c r="E16" i="3"/>
  <c r="D16" i="3"/>
  <c r="G15" i="3"/>
  <c r="F15" i="3"/>
  <c r="E15" i="3"/>
  <c r="D15" i="3"/>
  <c r="L10" i="3"/>
  <c r="N9" i="3"/>
  <c r="M9" i="3"/>
  <c r="L9" i="3"/>
  <c r="K9" i="3"/>
  <c r="N8" i="3"/>
  <c r="N11" i="3" s="1"/>
  <c r="N12" i="3" s="1"/>
  <c r="M8" i="3"/>
  <c r="M11" i="3" s="1"/>
  <c r="M12" i="3" s="1"/>
  <c r="L8" i="3"/>
  <c r="L11" i="3" s="1"/>
  <c r="L12" i="3" s="1"/>
  <c r="K8" i="3"/>
  <c r="K11" i="3" s="1"/>
  <c r="K12" i="3" s="1"/>
  <c r="I21" i="2"/>
  <c r="E21" i="2"/>
  <c r="K21" i="2" s="1"/>
  <c r="I20" i="2"/>
  <c r="E20" i="2"/>
  <c r="K20" i="2" s="1"/>
  <c r="I19" i="2"/>
  <c r="E19" i="2"/>
  <c r="K19" i="2" s="1"/>
  <c r="K22" i="2" s="1"/>
  <c r="I17" i="2"/>
  <c r="E17" i="2"/>
  <c r="K17" i="2" s="1"/>
  <c r="I16" i="2"/>
  <c r="E16" i="2"/>
  <c r="K16" i="2" s="1"/>
  <c r="I15" i="2"/>
  <c r="E15" i="2"/>
  <c r="K15" i="2" s="1"/>
  <c r="K18" i="2" s="1"/>
  <c r="I13" i="2"/>
  <c r="E13" i="2"/>
  <c r="K13" i="2" s="1"/>
  <c r="I12" i="2"/>
  <c r="E12" i="2"/>
  <c r="K12" i="2" s="1"/>
  <c r="I11" i="2"/>
  <c r="E11" i="2"/>
  <c r="K11" i="2" s="1"/>
  <c r="K14" i="2" s="1"/>
  <c r="I9" i="2"/>
  <c r="E9" i="2"/>
  <c r="K9" i="2" s="1"/>
  <c r="I8" i="2"/>
  <c r="E8" i="2"/>
  <c r="K8" i="2" s="1"/>
  <c r="I7" i="2"/>
  <c r="E7" i="2"/>
  <c r="K7" i="2" s="1"/>
  <c r="K10" i="2" s="1"/>
  <c r="I5" i="2"/>
  <c r="E5" i="2"/>
  <c r="K5" i="2" s="1"/>
  <c r="I4" i="2"/>
  <c r="E4" i="2"/>
  <c r="K4" i="2" s="1"/>
  <c r="I3" i="2"/>
  <c r="E3" i="2"/>
  <c r="K3" i="2" s="1"/>
  <c r="K6" i="2" s="1"/>
  <c r="E19" i="4" l="1"/>
  <c r="D19" i="4"/>
  <c r="F19" i="4"/>
  <c r="L22" i="2"/>
  <c r="L18" i="2"/>
  <c r="L14" i="2"/>
  <c r="L10" i="2"/>
  <c r="P4" i="2" l="1"/>
  <c r="R4" i="2" s="1"/>
  <c r="M10" i="2"/>
  <c r="P6" i="2"/>
  <c r="R6" i="2" s="1"/>
  <c r="M18" i="2"/>
  <c r="M14" i="2"/>
  <c r="P5" i="2"/>
  <c r="R5" i="2" s="1"/>
  <c r="M22" i="2"/>
  <c r="P7" i="2"/>
  <c r="R7" i="2" s="1"/>
</calcChain>
</file>

<file path=xl/sharedStrings.xml><?xml version="1.0" encoding="utf-8"?>
<sst xmlns="http://schemas.openxmlformats.org/spreadsheetml/2006/main" count="113" uniqueCount="65">
  <si>
    <t>HCL + EKSTRAK + KI</t>
  </si>
  <si>
    <t>KONSENTRASI KI (g/l)</t>
  </si>
  <si>
    <t>Vcorr</t>
  </si>
  <si>
    <t>%EI</t>
  </si>
  <si>
    <t>Ɵ</t>
  </si>
  <si>
    <t>T(C)</t>
  </si>
  <si>
    <t>0 g/L</t>
  </si>
  <si>
    <t>0,1 g/L</t>
  </si>
  <si>
    <t>0,2 g/L</t>
  </si>
  <si>
    <t>0,3 g/L</t>
  </si>
  <si>
    <t>0,4 g/L</t>
  </si>
  <si>
    <t>Konsentrasi</t>
  </si>
  <si>
    <t>m1</t>
  </si>
  <si>
    <t>m2</t>
  </si>
  <si>
    <t>Δm</t>
  </si>
  <si>
    <t>p</t>
  </si>
  <si>
    <t>l</t>
  </si>
  <si>
    <t>t</t>
  </si>
  <si>
    <t>A</t>
  </si>
  <si>
    <t>T</t>
  </si>
  <si>
    <t>EI</t>
  </si>
  <si>
    <t>EI (%)</t>
  </si>
  <si>
    <t>P1+2</t>
  </si>
  <si>
    <t>P'1+2</t>
  </si>
  <si>
    <t>s</t>
  </si>
  <si>
    <t>rata-rata</t>
  </si>
  <si>
    <t>Ekstrak</t>
  </si>
  <si>
    <t>Ekstrak + KI</t>
  </si>
  <si>
    <t>KONSENTRASI EKSTRAK (g/l)</t>
  </si>
  <si>
    <t>Konsentrasi ekstrak</t>
  </si>
  <si>
    <t>iosterm langmuir (HCL+EKSTRAK+KI)</t>
  </si>
  <si>
    <t>KONSENTRASI</t>
  </si>
  <si>
    <t>θ</t>
  </si>
  <si>
    <t>R</t>
  </si>
  <si>
    <t>Suhu</t>
  </si>
  <si>
    <t>Intersep</t>
  </si>
  <si>
    <t>K ads</t>
  </si>
  <si>
    <t>Slope</t>
  </si>
  <si>
    <t>Delta G</t>
  </si>
  <si>
    <t>C/θ</t>
  </si>
  <si>
    <t>R2</t>
  </si>
  <si>
    <t>Suhu (K)</t>
  </si>
  <si>
    <t>Kads</t>
  </si>
  <si>
    <t>G0ads(kJ/mol)</t>
  </si>
  <si>
    <t>H0ads(kJ/mol)</t>
  </si>
  <si>
    <t>S0ads(kJ/mol)</t>
  </si>
  <si>
    <t>V CORR (mg/cm2.jam)</t>
  </si>
  <si>
    <t>T (C)</t>
  </si>
  <si>
    <t xml:space="preserve">T (K) </t>
  </si>
  <si>
    <t>1/T</t>
  </si>
  <si>
    <t>LN V</t>
  </si>
  <si>
    <t>SLOPE</t>
  </si>
  <si>
    <t>EA</t>
  </si>
  <si>
    <t>INTERCEPT</t>
  </si>
  <si>
    <t>Konsentrasi (g/L)</t>
  </si>
  <si>
    <t>Energi Aktivasi (J/mol)</t>
  </si>
  <si>
    <t>Energi Aktivasi (kJ/mol)</t>
  </si>
  <si>
    <t>ΔH</t>
  </si>
  <si>
    <t>N</t>
  </si>
  <si>
    <t>H</t>
  </si>
  <si>
    <t>ΔS</t>
  </si>
  <si>
    <t>LN V/T</t>
  </si>
  <si>
    <t>C</t>
  </si>
  <si>
    <t>ΔH (Kj/mol)</t>
  </si>
  <si>
    <t>ΔS (Kj/mol.K)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</si>
</sst>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0" borderId="0" xfId="0" applyNumberFormat="1" applyFont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1" xfId="0" applyFont="1" applyBorder="1"/>
    <xf numFmtId="0" fontId="4" fillId="0" borderId="1" xfId="0" applyFont="1" applyBorder="1"/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0" borderId="1" xfId="0" applyFont="1" applyBorder="1" applyAlignment="1">
      <alignment horizontal="right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164" fontId="0" fillId="0" borderId="0" xfId="0" applyNumberFormat="1"/>
    <xf numFmtId="0" fontId="0" fillId="2" borderId="0" xfId="0" applyFill="1"/>
    <xf numFmtId="164" fontId="2" fillId="0" borderId="1" xfId="0" applyNumberFormat="1" applyFont="1" applyBorder="1"/>
    <xf numFmtId="164" fontId="2" fillId="5" borderId="1" xfId="0" applyNumberFormat="1" applyFont="1" applyFill="1" applyBorder="1"/>
    <xf numFmtId="165" fontId="2" fillId="0" borderId="1" xfId="0" applyNumberFormat="1" applyFont="1" applyBorder="1"/>
    <xf numFmtId="0" fontId="2" fillId="6" borderId="0" xfId="0" applyFont="1" applyFill="1"/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22701004786853"/>
          <c:y val="7.2211510146597532E-2"/>
          <c:w val="0.68665940103790524"/>
          <c:h val="0.70680858241085154"/>
        </c:manualLayout>
      </c:layout>
      <c:scatterChart>
        <c:scatterStyle val="lineMarker"/>
        <c:varyColors val="0"/>
        <c:ser>
          <c:idx val="0"/>
          <c:order val="0"/>
          <c:tx>
            <c:v>30 ℃</c:v>
          </c:tx>
          <c:spPr>
            <a:ln w="19050" cap="flat" cmpd="sng" algn="ctr">
              <a:solidFill>
                <a:schemeClr val="accent3">
                  <a:shade val="50000"/>
                </a:schemeClr>
              </a:solidFill>
              <a:prstDash val="solid"/>
              <a:miter lim="800000"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19050" cap="flat" cmpd="sng" algn="ctr">
                <a:solidFill>
                  <a:schemeClr val="accent3">
                    <a:shade val="50000"/>
                  </a:schemeClr>
                </a:solidFill>
                <a:prstDash val="solid"/>
                <a:miter lim="800000"/>
              </a:ln>
              <a:effectLst/>
            </c:spPr>
          </c:marker>
          <c:xVal>
            <c:numRef>
              <c:f>'[1]Data rata-rata'!$J$5:$J$9</c:f>
              <c:numCache>
                <c:formatCode>General</c:formatCode>
                <c:ptCount val="5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</c:numCache>
            </c:numRef>
          </c:xVal>
          <c:yVal>
            <c:numRef>
              <c:f>'[1]Data rata-rata'!$K$5:$K$9</c:f>
              <c:numCache>
                <c:formatCode>0.000</c:formatCode>
                <c:ptCount val="5"/>
                <c:pt idx="0">
                  <c:v>1.3097461403382624</c:v>
                </c:pt>
                <c:pt idx="1">
                  <c:v>0.1363660844640541</c:v>
                </c:pt>
                <c:pt idx="2">
                  <c:v>0.1204737433977406</c:v>
                </c:pt>
                <c:pt idx="3">
                  <c:v>0.11154762993397309</c:v>
                </c:pt>
                <c:pt idx="4">
                  <c:v>9.4508788147561681E-2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D2B-4359-90E9-C5C14F98186B}"/>
            </c:ext>
          </c:extLst>
        </c:ser>
        <c:ser>
          <c:idx val="3"/>
          <c:order val="3"/>
          <c:tx>
            <c:v>40 ℃</c:v>
          </c:tx>
          <c:spPr>
            <a:ln w="19050" cap="flat" cmpd="sng" algn="ctr">
              <a:solidFill>
                <a:schemeClr val="accent4">
                  <a:shade val="50000"/>
                </a:schemeClr>
              </a:solidFill>
              <a:prstDash val="solid"/>
              <a:miter lim="800000"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19050" cap="flat" cmpd="sng" algn="ctr">
                <a:solidFill>
                  <a:schemeClr val="accent4">
                    <a:shade val="50000"/>
                  </a:schemeClr>
                </a:solidFill>
                <a:prstDash val="solid"/>
                <a:miter lim="800000"/>
              </a:ln>
              <a:effectLst/>
            </c:spPr>
          </c:marker>
          <c:xVal>
            <c:numRef>
              <c:f>'[1]Data rata-rata'!$J$5:$J$9</c:f>
              <c:numCache>
                <c:formatCode>General</c:formatCode>
                <c:ptCount val="5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</c:numCache>
            </c:numRef>
          </c:xVal>
          <c:yVal>
            <c:numRef>
              <c:f>'[1]Data rata-rata'!$L$5:$L$9</c:f>
              <c:numCache>
                <c:formatCode>0.000</c:formatCode>
                <c:ptCount val="5"/>
                <c:pt idx="0">
                  <c:v>1.9697388216714116</c:v>
                </c:pt>
                <c:pt idx="1">
                  <c:v>0.26599047229050971</c:v>
                </c:pt>
                <c:pt idx="2">
                  <c:v>0.2565114589528355</c:v>
                </c:pt>
                <c:pt idx="3">
                  <c:v>0.22499495704225936</c:v>
                </c:pt>
                <c:pt idx="4">
                  <c:v>0.21372872243038016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D2B-4359-90E9-C5C14F98186B}"/>
            </c:ext>
          </c:extLst>
        </c:ser>
        <c:ser>
          <c:idx val="4"/>
          <c:order val="4"/>
          <c:tx>
            <c:v>50 ℃</c:v>
          </c:tx>
          <c:spPr>
            <a:ln w="19050" cap="flat" cmpd="sng" algn="ctr">
              <a:solidFill>
                <a:schemeClr val="accent5">
                  <a:shade val="50000"/>
                </a:schemeClr>
              </a:solidFill>
              <a:prstDash val="solid"/>
              <a:miter lim="800000"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19050" cap="flat" cmpd="sng" algn="ctr">
                <a:solidFill>
                  <a:schemeClr val="accent5">
                    <a:shade val="50000"/>
                  </a:schemeClr>
                </a:solidFill>
                <a:prstDash val="solid"/>
                <a:miter lim="800000"/>
              </a:ln>
              <a:effectLst/>
            </c:spPr>
          </c:marker>
          <c:xVal>
            <c:numRef>
              <c:f>'[1]Data rata-rata'!$J$5:$J$9</c:f>
              <c:numCache>
                <c:formatCode>General</c:formatCode>
                <c:ptCount val="5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</c:numCache>
            </c:numRef>
          </c:xVal>
          <c:yVal>
            <c:numRef>
              <c:f>'[1]Data rata-rata'!$M$5:$M$9</c:f>
              <c:numCache>
                <c:formatCode>0.000</c:formatCode>
                <c:ptCount val="5"/>
                <c:pt idx="0">
                  <c:v>2.6731307648397622</c:v>
                </c:pt>
                <c:pt idx="1">
                  <c:v>0.48344934052465144</c:v>
                </c:pt>
                <c:pt idx="2">
                  <c:v>0.43010246541815128</c:v>
                </c:pt>
                <c:pt idx="3">
                  <c:v>0.42027386743829281</c:v>
                </c:pt>
                <c:pt idx="4">
                  <c:v>0.38624929176717449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D2B-4359-90E9-C5C14F98186B}"/>
            </c:ext>
          </c:extLst>
        </c:ser>
        <c:ser>
          <c:idx val="6"/>
          <c:order val="6"/>
          <c:tx>
            <c:v>60 ℃</c:v>
          </c:tx>
          <c:spPr>
            <a:ln w="19050" cap="flat" cmpd="sng" algn="ctr">
              <a:solidFill>
                <a:schemeClr val="accent6">
                  <a:shade val="50000"/>
                </a:schemeClr>
              </a:solidFill>
              <a:prstDash val="solid"/>
              <a:miter lim="800000"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19050" cap="flat" cmpd="sng" algn="ctr">
                <a:solidFill>
                  <a:schemeClr val="accent6">
                    <a:shade val="50000"/>
                  </a:schemeClr>
                </a:solidFill>
                <a:prstDash val="solid"/>
                <a:miter lim="800000"/>
              </a:ln>
              <a:effectLst/>
            </c:spPr>
          </c:marker>
          <c:xVal>
            <c:numRef>
              <c:f>'[1]Data rata-rata'!$J$5:$J$9</c:f>
              <c:numCache>
                <c:formatCode>General</c:formatCode>
                <c:ptCount val="5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</c:numCache>
            </c:numRef>
          </c:xVal>
          <c:yVal>
            <c:numRef>
              <c:f>'[1]Data rata-rata'!$N$5:$N$9</c:f>
              <c:numCache>
                <c:formatCode>0.000</c:formatCode>
                <c:ptCount val="5"/>
                <c:pt idx="0">
                  <c:v>4.8510413773049557</c:v>
                </c:pt>
                <c:pt idx="1">
                  <c:v>1.0174359523086747</c:v>
                </c:pt>
                <c:pt idx="2">
                  <c:v>0.94058712615986628</c:v>
                </c:pt>
                <c:pt idx="3">
                  <c:v>0.86574682762409239</c:v>
                </c:pt>
                <c:pt idx="4">
                  <c:v>0.77944634870439478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D2B-4359-90E9-C5C14F981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5713152"/>
        <c:axId val="7198592"/>
      </c:scatterChart>
      <c:scatterChart>
        <c:scatterStyle val="lineMarker"/>
        <c:varyColors val="0"/>
        <c:ser>
          <c:idx val="1"/>
          <c:order val="1"/>
          <c:spPr>
            <a:ln w="19050" cap="flat" cmpd="sng" algn="ctr">
              <a:solidFill>
                <a:schemeClr val="accent3">
                  <a:shade val="50000"/>
                </a:schemeClr>
              </a:solidFill>
              <a:prstDash val="solid"/>
              <a:miter lim="800000"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19050" cap="flat" cmpd="sng" algn="ctr">
                <a:solidFill>
                  <a:schemeClr val="accent3">
                    <a:shade val="50000"/>
                  </a:schemeClr>
                </a:solidFill>
                <a:prstDash val="solid"/>
                <a:miter lim="800000"/>
              </a:ln>
              <a:effectLst/>
            </c:spPr>
          </c:marker>
          <c:xVal>
            <c:numRef>
              <c:f>'[1]Data rata-rata'!$J$13:$J$17</c:f>
              <c:numCache>
                <c:formatCode>General</c:formatCode>
                <c:ptCount val="5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</c:numCache>
            </c:numRef>
          </c:xVal>
          <c:yVal>
            <c:numRef>
              <c:f>'[1]Data rata-rata'!$K$13:$K$17</c:f>
              <c:numCache>
                <c:formatCode>0.000</c:formatCode>
                <c:ptCount val="5"/>
                <c:pt idx="0" formatCode="General">
                  <c:v>0</c:v>
                </c:pt>
                <c:pt idx="1">
                  <c:v>89.588357601203882</c:v>
                </c:pt>
                <c:pt idx="2">
                  <c:v>90.801748545971947</c:v>
                </c:pt>
                <c:pt idx="3">
                  <c:v>91.48326332115289</c:v>
                </c:pt>
                <c:pt idx="4">
                  <c:v>92.784190368130893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3D2B-4359-90E9-C5C14F98186B}"/>
            </c:ext>
          </c:extLst>
        </c:ser>
        <c:ser>
          <c:idx val="2"/>
          <c:order val="2"/>
          <c:spPr>
            <a:ln w="19050" cap="flat" cmpd="sng" algn="ctr">
              <a:solidFill>
                <a:schemeClr val="accent4">
                  <a:shade val="50000"/>
                </a:schemeClr>
              </a:solidFill>
              <a:prstDash val="solid"/>
              <a:miter lim="800000"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19050" cap="flat" cmpd="sng" algn="ctr">
                <a:solidFill>
                  <a:schemeClr val="accent4">
                    <a:shade val="50000"/>
                  </a:schemeClr>
                </a:solidFill>
                <a:prstDash val="solid"/>
                <a:miter lim="800000"/>
              </a:ln>
              <a:effectLst/>
            </c:spPr>
          </c:marker>
          <c:xVal>
            <c:numRef>
              <c:f>'[1]Data rata-rata'!$J$13:$J$17</c:f>
              <c:numCache>
                <c:formatCode>General</c:formatCode>
                <c:ptCount val="5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</c:numCache>
            </c:numRef>
          </c:xVal>
          <c:yVal>
            <c:numRef>
              <c:f>'[1]Data rata-rata'!$L$13:$L$17</c:f>
              <c:numCache>
                <c:formatCode>0.000</c:formatCode>
                <c:ptCount val="5"/>
                <c:pt idx="0" formatCode="General">
                  <c:v>0</c:v>
                </c:pt>
                <c:pt idx="1">
                  <c:v>86.496155258553259</c:v>
                </c:pt>
                <c:pt idx="2">
                  <c:v>86.977387248976797</c:v>
                </c:pt>
                <c:pt idx="3">
                  <c:v>88.577421810098613</c:v>
                </c:pt>
                <c:pt idx="4">
                  <c:v>89.14938772192032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3D2B-4359-90E9-C5C14F98186B}"/>
            </c:ext>
          </c:extLst>
        </c:ser>
        <c:ser>
          <c:idx val="5"/>
          <c:order val="5"/>
          <c:spPr>
            <a:ln w="19050" cap="flat" cmpd="sng" algn="ctr">
              <a:solidFill>
                <a:schemeClr val="accent5">
                  <a:shade val="50000"/>
                </a:schemeClr>
              </a:solidFill>
              <a:prstDash val="solid"/>
              <a:miter lim="800000"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19050" cap="flat" cmpd="sng" algn="ctr">
                <a:solidFill>
                  <a:schemeClr val="accent5">
                    <a:shade val="50000"/>
                  </a:schemeClr>
                </a:solidFill>
                <a:prstDash val="solid"/>
                <a:miter lim="800000"/>
              </a:ln>
              <a:effectLst/>
            </c:spPr>
          </c:marker>
          <c:xVal>
            <c:numRef>
              <c:f>'[1]Data rata-rata'!$J$13:$J$17</c:f>
              <c:numCache>
                <c:formatCode>General</c:formatCode>
                <c:ptCount val="5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</c:numCache>
            </c:numRef>
          </c:xVal>
          <c:yVal>
            <c:numRef>
              <c:f>'[1]Data rata-rata'!$M$13:$M$17</c:f>
              <c:numCache>
                <c:formatCode>0.000</c:formatCode>
                <c:ptCount val="5"/>
                <c:pt idx="0" formatCode="General">
                  <c:v>0</c:v>
                </c:pt>
                <c:pt idx="1">
                  <c:v>81.914489673174245</c:v>
                </c:pt>
                <c:pt idx="2">
                  <c:v>83.910159911539779</c:v>
                </c:pt>
                <c:pt idx="3">
                  <c:v>84.277841063136862</c:v>
                </c:pt>
                <c:pt idx="4">
                  <c:v>85.550677249029832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3D2B-4359-90E9-C5C14F98186B}"/>
            </c:ext>
          </c:extLst>
        </c:ser>
        <c:ser>
          <c:idx val="7"/>
          <c:order val="7"/>
          <c:spPr>
            <a:ln w="19050" cap="flat" cmpd="sng" algn="ctr">
              <a:solidFill>
                <a:schemeClr val="accent6">
                  <a:shade val="50000"/>
                </a:schemeClr>
              </a:solidFill>
              <a:prstDash val="solid"/>
              <a:miter lim="800000"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19050" cap="flat" cmpd="sng" algn="ctr">
                <a:solidFill>
                  <a:schemeClr val="accent6">
                    <a:shade val="50000"/>
                  </a:schemeClr>
                </a:solidFill>
                <a:prstDash val="solid"/>
                <a:miter lim="800000"/>
              </a:ln>
              <a:effectLst/>
            </c:spPr>
          </c:marker>
          <c:xVal>
            <c:numRef>
              <c:f>'[1]Data rata-rata'!$J$13:$J$17</c:f>
              <c:numCache>
                <c:formatCode>General</c:formatCode>
                <c:ptCount val="5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</c:numCache>
            </c:numRef>
          </c:xVal>
          <c:yVal>
            <c:numRef>
              <c:f>'[1]Data rata-rata'!$N$13:$N$17</c:f>
              <c:numCache>
                <c:formatCode>0.000</c:formatCode>
                <c:ptCount val="5"/>
                <c:pt idx="0" formatCode="General">
                  <c:v>0</c:v>
                </c:pt>
                <c:pt idx="1">
                  <c:v>79.026442506373314</c:v>
                </c:pt>
                <c:pt idx="2">
                  <c:v>80.610614237176037</c:v>
                </c:pt>
                <c:pt idx="3">
                  <c:v>82.153381917656063</c:v>
                </c:pt>
                <c:pt idx="4">
                  <c:v>83.932391252093907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3D2B-4359-90E9-C5C14F981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02688"/>
        <c:axId val="7200768"/>
      </c:scatterChart>
      <c:valAx>
        <c:axId val="245713152"/>
        <c:scaling>
          <c:orientation val="minMax"/>
          <c:max val="0.4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 sz="1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C</a:t>
                </a:r>
                <a:r>
                  <a:rPr lang="en-ID" sz="1000" baseline="-25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Potassium iodide</a:t>
                </a:r>
                <a:r>
                  <a:rPr lang="en-ID" sz="1000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</a:t>
                </a:r>
                <a:r>
                  <a:rPr lang="en-ID" sz="1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(g/L)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98592"/>
        <c:crosses val="autoZero"/>
        <c:crossBetween val="midCat"/>
        <c:majorUnit val="0.1"/>
      </c:valAx>
      <c:valAx>
        <c:axId val="7198592"/>
        <c:scaling>
          <c:orientation val="minMax"/>
          <c:max val="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 sz="1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Corrosion Rate (</a:t>
                </a:r>
                <a:r>
                  <a:rPr lang="en-ID" sz="1000" b="0" i="0" u="none" strike="noStrike" baseline="0">
                    <a:effectLst/>
                  </a:rPr>
                  <a:t>mg/cm</a:t>
                </a:r>
                <a:r>
                  <a:rPr lang="en-ID" sz="1000" b="0" i="0" u="none" strike="noStrike" baseline="30000">
                    <a:effectLst/>
                  </a:rPr>
                  <a:t>2</a:t>
                </a:r>
                <a:r>
                  <a:rPr lang="en-ID" sz="1000" b="0" i="0" u="none" strike="noStrike" baseline="0">
                    <a:effectLst/>
                  </a:rPr>
                  <a:t>hour</a:t>
                </a:r>
                <a:r>
                  <a:rPr lang="en-ID" sz="1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1.9749269968856051E-2"/>
              <c:y val="0.1678658487869399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5713152"/>
        <c:crosses val="autoZero"/>
        <c:crossBetween val="midCat"/>
        <c:majorUnit val="1"/>
      </c:valAx>
      <c:valAx>
        <c:axId val="720076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 sz="1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Inhibition Efficiency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02688"/>
        <c:crosses val="max"/>
        <c:crossBetween val="midCat"/>
        <c:majorUnit val="20"/>
      </c:valAx>
      <c:valAx>
        <c:axId val="72026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007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ayout>
        <c:manualLayout>
          <c:xMode val="edge"/>
          <c:yMode val="edge"/>
          <c:x val="0.61358507518865446"/>
          <c:y val="0.24407992969311756"/>
          <c:w val="0.20761432058346796"/>
          <c:h val="0.30439897380358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30 ℃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'[1] isoterm langmuir KI'!$B$13:$B$17</c:f>
              <c:numCache>
                <c:formatCode>General</c:formatCode>
                <c:ptCount val="5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</c:numCache>
            </c:numRef>
          </c:xVal>
          <c:yVal>
            <c:numRef>
              <c:f>'[1] isoterm langmuir KI'!$C$13:$C$17</c:f>
              <c:numCache>
                <c:formatCode>0.000</c:formatCode>
                <c:ptCount val="5"/>
                <c:pt idx="0" formatCode="General">
                  <c:v>0</c:v>
                </c:pt>
                <c:pt idx="1">
                  <c:v>0.11162164669336032</c:v>
                </c:pt>
                <c:pt idx="2">
                  <c:v>0.21861922360366406</c:v>
                </c:pt>
                <c:pt idx="3">
                  <c:v>0.32792883540549606</c:v>
                </c:pt>
                <c:pt idx="4">
                  <c:v>0.43110792734512032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587-45AE-A162-E652C5298CFB}"/>
            </c:ext>
          </c:extLst>
        </c:ser>
        <c:ser>
          <c:idx val="1"/>
          <c:order val="1"/>
          <c:tx>
            <c:v>40 ℃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'[1] isoterm langmuir KI'!$B$13:$B$17</c:f>
              <c:numCache>
                <c:formatCode>General</c:formatCode>
                <c:ptCount val="5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</c:numCache>
            </c:numRef>
          </c:xVal>
          <c:yVal>
            <c:numRef>
              <c:f>'[1] isoterm langmuir KI'!$D$13:$D$17</c:f>
              <c:numCache>
                <c:formatCode>0.000</c:formatCode>
                <c:ptCount val="5"/>
                <c:pt idx="0" formatCode="General">
                  <c:v>0</c:v>
                </c:pt>
                <c:pt idx="1">
                  <c:v>0.11561207512759523</c:v>
                </c:pt>
                <c:pt idx="2">
                  <c:v>0.22994482396613128</c:v>
                </c:pt>
                <c:pt idx="3">
                  <c:v>0.33868675997724434</c:v>
                </c:pt>
                <c:pt idx="4">
                  <c:v>0.44868507818326481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587-45AE-A162-E652C5298CFB}"/>
            </c:ext>
          </c:extLst>
        </c:ser>
        <c:ser>
          <c:idx val="2"/>
          <c:order val="2"/>
          <c:tx>
            <c:v>50 ℃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'[1] isoterm langmuir KI'!$B$13:$B$17</c:f>
              <c:numCache>
                <c:formatCode>General</c:formatCode>
                <c:ptCount val="5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</c:numCache>
            </c:numRef>
          </c:xVal>
          <c:yVal>
            <c:numRef>
              <c:f>'[1] isoterm langmuir KI'!$E$13:$E$17</c:f>
              <c:numCache>
                <c:formatCode>0.000</c:formatCode>
                <c:ptCount val="5"/>
                <c:pt idx="0" formatCode="General">
                  <c:v>0</c:v>
                </c:pt>
                <c:pt idx="1">
                  <c:v>0.12207852407917583</c:v>
                </c:pt>
                <c:pt idx="2">
                  <c:v>0.23835015951685121</c:v>
                </c:pt>
                <c:pt idx="3">
                  <c:v>0.35596545451995454</c:v>
                </c:pt>
                <c:pt idx="4">
                  <c:v>0.4675591273645191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587-45AE-A162-E652C5298CFB}"/>
            </c:ext>
          </c:extLst>
        </c:ser>
        <c:ser>
          <c:idx val="3"/>
          <c:order val="3"/>
          <c:tx>
            <c:v>60 ℃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'[1] isoterm langmuir KI'!$B$13:$B$17</c:f>
              <c:numCache>
                <c:formatCode>General</c:formatCode>
                <c:ptCount val="5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</c:numCache>
            </c:numRef>
          </c:xVal>
          <c:yVal>
            <c:numRef>
              <c:f>'[1] isoterm langmuir KI'!$F$13:$F$17</c:f>
              <c:numCache>
                <c:formatCode>0.000</c:formatCode>
                <c:ptCount val="5"/>
                <c:pt idx="0" formatCode="General">
                  <c:v>0</c:v>
                </c:pt>
                <c:pt idx="1">
                  <c:v>0.12653992363623759</c:v>
                </c:pt>
                <c:pt idx="2">
                  <c:v>0.24810628462841303</c:v>
                </c:pt>
                <c:pt idx="3">
                  <c:v>0.36517060283738023</c:v>
                </c:pt>
                <c:pt idx="4">
                  <c:v>0.47657405446555889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587-45AE-A162-E652C5298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8798927"/>
        <c:axId val="928803247"/>
      </c:scatterChart>
      <c:valAx>
        <c:axId val="928798927"/>
        <c:scaling>
          <c:orientation val="minMax"/>
          <c:max val="0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C (g/L)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8803247"/>
        <c:crosses val="autoZero"/>
        <c:crossBetween val="midCat"/>
        <c:majorUnit val="0.1"/>
      </c:valAx>
      <c:valAx>
        <c:axId val="9288032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C/</a:t>
                </a:r>
                <a:r>
                  <a:rPr lang="el-GR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θ</a:t>
                </a:r>
                <a:endParaRPr lang="en-US"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8798927"/>
        <c:crosses val="autoZero"/>
        <c:crossBetween val="midCat"/>
        <c:majorUnit val="0.1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5</xdr:row>
      <xdr:rowOff>0</xdr:rowOff>
    </xdr:from>
    <xdr:to>
      <xdr:col>14</xdr:col>
      <xdr:colOff>571500</xdr:colOff>
      <xdr:row>15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FC9EC6F-A631-422D-9B8A-9D0D27F9AE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19</xdr:row>
      <xdr:rowOff>0</xdr:rowOff>
    </xdr:from>
    <xdr:to>
      <xdr:col>9</xdr:col>
      <xdr:colOff>571501</xdr:colOff>
      <xdr:row>33</xdr:row>
      <xdr:rowOff>119062</xdr:rowOff>
    </xdr:to>
    <xdr:graphicFrame macro="">
      <xdr:nvGraphicFramePr>
        <xdr:cNvPr id="2" name="Bagan 5">
          <a:extLst>
            <a:ext uri="{FF2B5EF4-FFF2-40B4-BE49-F238E27FC236}">
              <a16:creationId xmlns:a16="http://schemas.microsoft.com/office/drawing/2014/main" id="{6BEA1BD5-2BFA-4C96-A83F-54FF9337C9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ekstrak"/>
      <sheetName val="Data Lengkap KI"/>
      <sheetName val="Data rata-rata"/>
      <sheetName val="efek sinergetik"/>
      <sheetName val="Energi Aktivasi"/>
      <sheetName val="ENERGI AKTIVASI ki"/>
      <sheetName val="aktivasi"/>
      <sheetName val="aktivasi ki"/>
      <sheetName val="isoterm langmuir"/>
      <sheetName val="isoterm frendlich"/>
      <sheetName val="isoterm temkin"/>
      <sheetName val=" isoterm langmuir KI"/>
      <sheetName val=" isoterm frendlich ki"/>
      <sheetName val="isoterm temkin ki"/>
      <sheetName val="Adsorpsi ekstrak"/>
      <sheetName val="adsorpsi KI"/>
    </sheetNames>
    <sheetDataSet>
      <sheetData sheetId="0"/>
      <sheetData sheetId="1"/>
      <sheetData sheetId="2">
        <row r="5">
          <cell r="J5">
            <v>0</v>
          </cell>
          <cell r="K5">
            <v>1.3097461403382624</v>
          </cell>
          <cell r="L5">
            <v>1.9697388216714116</v>
          </cell>
          <cell r="M5">
            <v>2.6731307648397622</v>
          </cell>
          <cell r="N5">
            <v>4.8510413773049557</v>
          </cell>
        </row>
        <row r="6">
          <cell r="J6">
            <v>0.1</v>
          </cell>
          <cell r="K6">
            <v>0.1363660844640541</v>
          </cell>
          <cell r="L6">
            <v>0.26599047229050971</v>
          </cell>
          <cell r="M6">
            <v>0.48344934052465144</v>
          </cell>
          <cell r="N6">
            <v>1.0174359523086747</v>
          </cell>
        </row>
        <row r="7">
          <cell r="J7">
            <v>0.2</v>
          </cell>
          <cell r="K7">
            <v>0.1204737433977406</v>
          </cell>
          <cell r="L7">
            <v>0.2565114589528355</v>
          </cell>
          <cell r="M7">
            <v>0.43010246541815128</v>
          </cell>
          <cell r="N7">
            <v>0.94058712615986628</v>
          </cell>
        </row>
        <row r="8">
          <cell r="J8">
            <v>0.3</v>
          </cell>
          <cell r="K8">
            <v>0.11154762993397309</v>
          </cell>
          <cell r="L8">
            <v>0.22499495704225936</v>
          </cell>
          <cell r="M8">
            <v>0.42027386743829281</v>
          </cell>
          <cell r="N8">
            <v>0.86574682762409239</v>
          </cell>
        </row>
        <row r="9">
          <cell r="J9">
            <v>0.4</v>
          </cell>
          <cell r="K9">
            <v>9.4508788147561681E-2</v>
          </cell>
          <cell r="L9">
            <v>0.21372872243038016</v>
          </cell>
          <cell r="M9">
            <v>0.38624929176717449</v>
          </cell>
          <cell r="N9">
            <v>0.77944634870439478</v>
          </cell>
        </row>
        <row r="13"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  <row r="14">
          <cell r="J14">
            <v>0.1</v>
          </cell>
          <cell r="K14">
            <v>89.588357601203882</v>
          </cell>
          <cell r="L14">
            <v>86.496155258553259</v>
          </cell>
          <cell r="M14">
            <v>81.914489673174245</v>
          </cell>
          <cell r="N14">
            <v>79.026442506373314</v>
          </cell>
        </row>
        <row r="15">
          <cell r="J15">
            <v>0.2</v>
          </cell>
          <cell r="K15">
            <v>90.801748545971947</v>
          </cell>
          <cell r="L15">
            <v>86.977387248976797</v>
          </cell>
          <cell r="M15">
            <v>83.910159911539779</v>
          </cell>
          <cell r="N15">
            <v>80.610614237176037</v>
          </cell>
        </row>
        <row r="16">
          <cell r="J16">
            <v>0.3</v>
          </cell>
          <cell r="K16">
            <v>91.48326332115289</v>
          </cell>
          <cell r="L16">
            <v>88.577421810098613</v>
          </cell>
          <cell r="M16">
            <v>84.277841063136862</v>
          </cell>
          <cell r="N16">
            <v>82.153381917656063</v>
          </cell>
        </row>
        <row r="17">
          <cell r="J17">
            <v>0.4</v>
          </cell>
          <cell r="K17">
            <v>92.784190368130893</v>
          </cell>
          <cell r="L17">
            <v>89.14938772192032</v>
          </cell>
          <cell r="M17">
            <v>85.550677249029832</v>
          </cell>
          <cell r="N17">
            <v>83.932391252093907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0.1</v>
          </cell>
          <cell r="C14">
            <v>0.11162164669336032</v>
          </cell>
          <cell r="D14">
            <v>0.11561207512759523</v>
          </cell>
          <cell r="E14">
            <v>0.12207852407917583</v>
          </cell>
          <cell r="F14">
            <v>0.12653992363623759</v>
          </cell>
        </row>
        <row r="15">
          <cell r="B15">
            <v>0.2</v>
          </cell>
          <cell r="C15">
            <v>0.21861922360366406</v>
          </cell>
          <cell r="D15">
            <v>0.22994482396613128</v>
          </cell>
          <cell r="E15">
            <v>0.23835015951685121</v>
          </cell>
          <cell r="F15">
            <v>0.24810628462841303</v>
          </cell>
        </row>
        <row r="16">
          <cell r="B16">
            <v>0.3</v>
          </cell>
          <cell r="C16">
            <v>0.32792883540549606</v>
          </cell>
          <cell r="D16">
            <v>0.33868675997724434</v>
          </cell>
          <cell r="E16">
            <v>0.35596545451995454</v>
          </cell>
          <cell r="F16">
            <v>0.36517060283738023</v>
          </cell>
        </row>
        <row r="17">
          <cell r="B17">
            <v>0.4</v>
          </cell>
          <cell r="C17">
            <v>0.43110792734512032</v>
          </cell>
          <cell r="D17">
            <v>0.44868507818326481</v>
          </cell>
          <cell r="E17">
            <v>0.4675591273645191</v>
          </cell>
          <cell r="F17">
            <v>0.47657405446555889</v>
          </cell>
        </row>
      </sheetData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72659-284B-4076-BB21-1A725DA2D740}">
  <dimension ref="B2:G26"/>
  <sheetViews>
    <sheetView tabSelected="1" workbookViewId="0">
      <selection activeCell="I6" sqref="I6"/>
    </sheetView>
  </sheetViews>
  <sheetFormatPr defaultRowHeight="15" x14ac:dyDescent="0.25"/>
  <sheetData>
    <row r="2" spans="2:7" ht="18.75" x14ac:dyDescent="0.3">
      <c r="B2" s="1" t="s">
        <v>0</v>
      </c>
      <c r="C2" s="1"/>
      <c r="D2" s="1"/>
      <c r="E2" s="1"/>
      <c r="F2" s="1"/>
      <c r="G2" s="1"/>
    </row>
    <row r="3" spans="2:7" ht="18.75" x14ac:dyDescent="0.3">
      <c r="B3" s="2"/>
      <c r="C3" s="2"/>
      <c r="D3" s="2"/>
      <c r="E3" s="2"/>
      <c r="F3" s="2"/>
      <c r="G3" s="2"/>
    </row>
    <row r="4" spans="2:7" ht="18.75" customHeight="1" x14ac:dyDescent="0.3">
      <c r="B4" s="3" t="s">
        <v>1</v>
      </c>
      <c r="C4" s="4" t="s">
        <v>2</v>
      </c>
      <c r="D4" s="4"/>
      <c r="E4" s="4"/>
      <c r="F4" s="4"/>
      <c r="G4" s="2"/>
    </row>
    <row r="5" spans="2:7" ht="18.75" x14ac:dyDescent="0.3">
      <c r="B5" s="3"/>
      <c r="C5" s="5">
        <v>30</v>
      </c>
      <c r="D5" s="5">
        <v>40</v>
      </c>
      <c r="E5" s="5">
        <v>50</v>
      </c>
      <c r="F5" s="5">
        <v>60</v>
      </c>
      <c r="G5" s="2"/>
    </row>
    <row r="6" spans="2:7" ht="18.75" x14ac:dyDescent="0.3">
      <c r="B6" s="5">
        <v>0</v>
      </c>
      <c r="C6" s="6">
        <v>1.3097461403382624</v>
      </c>
      <c r="D6" s="6">
        <v>1.9697388216714116</v>
      </c>
      <c r="E6" s="6">
        <v>2.6731307648397622</v>
      </c>
      <c r="F6" s="6">
        <v>4.8510413773049557</v>
      </c>
      <c r="G6" s="2"/>
    </row>
    <row r="7" spans="2:7" ht="18.75" x14ac:dyDescent="0.3">
      <c r="B7" s="5">
        <v>0.1</v>
      </c>
      <c r="C7" s="6">
        <v>0.1363660844640541</v>
      </c>
      <c r="D7" s="6">
        <v>0.26599047229050971</v>
      </c>
      <c r="E7" s="6">
        <v>0.48344934052465144</v>
      </c>
      <c r="F7" s="6">
        <v>1.0174359523086747</v>
      </c>
      <c r="G7" s="2"/>
    </row>
    <row r="8" spans="2:7" ht="18.75" x14ac:dyDescent="0.3">
      <c r="B8" s="5">
        <v>0.2</v>
      </c>
      <c r="C8" s="6">
        <v>0.1204737433977406</v>
      </c>
      <c r="D8" s="6">
        <v>0.2565114589528355</v>
      </c>
      <c r="E8" s="6">
        <v>0.43010246541815128</v>
      </c>
      <c r="F8" s="6">
        <v>0.94058712615986628</v>
      </c>
      <c r="G8" s="2"/>
    </row>
    <row r="9" spans="2:7" ht="18.75" x14ac:dyDescent="0.3">
      <c r="B9" s="5">
        <v>0.3</v>
      </c>
      <c r="C9" s="6">
        <v>0.11154762993397309</v>
      </c>
      <c r="D9" s="6">
        <v>0.22499495704225936</v>
      </c>
      <c r="E9" s="6">
        <v>0.42027386743829281</v>
      </c>
      <c r="F9" s="6">
        <v>0.86574682762409239</v>
      </c>
      <c r="G9" s="2"/>
    </row>
    <row r="10" spans="2:7" ht="18.75" x14ac:dyDescent="0.3">
      <c r="B10" s="5">
        <v>0.4</v>
      </c>
      <c r="C10" s="6">
        <v>9.4508788147561681E-2</v>
      </c>
      <c r="D10" s="6">
        <v>0.21372872243038016</v>
      </c>
      <c r="E10" s="6">
        <v>0.38624929176717449</v>
      </c>
      <c r="F10" s="6">
        <v>0.77944634870439478</v>
      </c>
      <c r="G10" s="2"/>
    </row>
    <row r="11" spans="2:7" ht="18.75" x14ac:dyDescent="0.3">
      <c r="B11" s="2"/>
      <c r="C11" s="2"/>
      <c r="D11" s="2"/>
      <c r="E11" s="2"/>
      <c r="F11" s="2"/>
      <c r="G11" s="2"/>
    </row>
    <row r="12" spans="2:7" ht="18.75" customHeight="1" x14ac:dyDescent="0.3">
      <c r="B12" s="3" t="s">
        <v>1</v>
      </c>
      <c r="C12" s="4" t="s">
        <v>3</v>
      </c>
      <c r="D12" s="4"/>
      <c r="E12" s="4"/>
      <c r="F12" s="4"/>
      <c r="G12" s="2"/>
    </row>
    <row r="13" spans="2:7" ht="18.75" x14ac:dyDescent="0.3">
      <c r="B13" s="3"/>
      <c r="C13" s="5">
        <v>30</v>
      </c>
      <c r="D13" s="5">
        <v>40</v>
      </c>
      <c r="E13" s="5">
        <v>50</v>
      </c>
      <c r="F13" s="5">
        <v>60</v>
      </c>
      <c r="G13" s="2"/>
    </row>
    <row r="14" spans="2:7" ht="18.75" x14ac:dyDescent="0.3">
      <c r="B14" s="5">
        <v>0</v>
      </c>
      <c r="C14" s="2">
        <v>0</v>
      </c>
      <c r="D14" s="2">
        <v>0</v>
      </c>
      <c r="E14" s="2">
        <v>0</v>
      </c>
      <c r="F14" s="2">
        <v>0</v>
      </c>
      <c r="G14" s="2"/>
    </row>
    <row r="15" spans="2:7" ht="18.75" x14ac:dyDescent="0.3">
      <c r="B15" s="5">
        <v>0.1</v>
      </c>
      <c r="C15" s="6">
        <v>89.588357601203882</v>
      </c>
      <c r="D15" s="6">
        <v>86.496155258553259</v>
      </c>
      <c r="E15" s="6">
        <v>81.914489673174245</v>
      </c>
      <c r="F15" s="6">
        <v>79.026442506373314</v>
      </c>
      <c r="G15" s="2"/>
    </row>
    <row r="16" spans="2:7" ht="18.75" x14ac:dyDescent="0.3">
      <c r="B16" s="5">
        <v>0.2</v>
      </c>
      <c r="C16" s="6">
        <v>90.801748545971947</v>
      </c>
      <c r="D16" s="6">
        <v>86.977387248976797</v>
      </c>
      <c r="E16" s="6">
        <v>83.910159911539779</v>
      </c>
      <c r="F16" s="6">
        <v>80.610614237176037</v>
      </c>
      <c r="G16" s="2"/>
    </row>
    <row r="17" spans="2:7" ht="18.75" x14ac:dyDescent="0.3">
      <c r="B17" s="5">
        <v>0.3</v>
      </c>
      <c r="C17" s="6">
        <v>91.48326332115289</v>
      </c>
      <c r="D17" s="6">
        <v>88.577421810098613</v>
      </c>
      <c r="E17" s="6">
        <v>84.277841063136862</v>
      </c>
      <c r="F17" s="6">
        <v>82.153381917656063</v>
      </c>
      <c r="G17" s="2"/>
    </row>
    <row r="18" spans="2:7" ht="18.75" x14ac:dyDescent="0.3">
      <c r="B18" s="5">
        <v>0.4</v>
      </c>
      <c r="C18" s="6">
        <v>92.784190368130893</v>
      </c>
      <c r="D18" s="6">
        <v>89.14938772192032</v>
      </c>
      <c r="E18" s="6">
        <v>85.550677249029832</v>
      </c>
      <c r="F18" s="6">
        <v>83.932391252093907</v>
      </c>
      <c r="G18" s="2"/>
    </row>
    <row r="19" spans="2:7" ht="18.75" x14ac:dyDescent="0.3">
      <c r="B19" s="2"/>
      <c r="C19" s="2"/>
      <c r="D19" s="2"/>
      <c r="E19" s="2"/>
      <c r="F19" s="2"/>
      <c r="G19" s="2"/>
    </row>
    <row r="20" spans="2:7" ht="18.75" customHeight="1" x14ac:dyDescent="0.3">
      <c r="B20" s="3" t="s">
        <v>1</v>
      </c>
      <c r="C20" s="7" t="s">
        <v>4</v>
      </c>
      <c r="D20" s="8"/>
      <c r="E20" s="8"/>
      <c r="F20" s="8"/>
      <c r="G20" s="2"/>
    </row>
    <row r="21" spans="2:7" ht="18.75" x14ac:dyDescent="0.3">
      <c r="B21" s="3"/>
      <c r="C21" s="5">
        <v>30</v>
      </c>
      <c r="D21" s="5">
        <v>40</v>
      </c>
      <c r="E21" s="5">
        <v>50</v>
      </c>
      <c r="F21" s="5">
        <v>60</v>
      </c>
      <c r="G21" s="2"/>
    </row>
    <row r="22" spans="2:7" ht="18.75" x14ac:dyDescent="0.3">
      <c r="B22" s="5">
        <v>0</v>
      </c>
      <c r="C22" s="2">
        <v>0</v>
      </c>
      <c r="D22" s="2">
        <v>0</v>
      </c>
      <c r="E22" s="2">
        <v>0</v>
      </c>
      <c r="F22" s="2">
        <v>0</v>
      </c>
      <c r="G22" s="2"/>
    </row>
    <row r="23" spans="2:7" ht="18.75" x14ac:dyDescent="0.3">
      <c r="B23" s="5">
        <v>0.1</v>
      </c>
      <c r="C23" s="6">
        <v>0.89588357601203883</v>
      </c>
      <c r="D23" s="6">
        <v>0.86496155258553253</v>
      </c>
      <c r="E23" s="6">
        <v>0.8191448967317424</v>
      </c>
      <c r="F23" s="6">
        <v>0.79026442506373318</v>
      </c>
      <c r="G23" s="2"/>
    </row>
    <row r="24" spans="2:7" ht="18.75" x14ac:dyDescent="0.3">
      <c r="B24" s="5">
        <v>0.2</v>
      </c>
      <c r="C24" s="6">
        <v>0.9080174854597195</v>
      </c>
      <c r="D24" s="6">
        <v>0.86977387248976801</v>
      </c>
      <c r="E24" s="6">
        <v>0.83910159911539783</v>
      </c>
      <c r="F24" s="6">
        <v>0.80610614237176037</v>
      </c>
      <c r="G24" s="2"/>
    </row>
    <row r="25" spans="2:7" ht="18.75" x14ac:dyDescent="0.3">
      <c r="B25" s="5">
        <v>0.3</v>
      </c>
      <c r="C25" s="6">
        <v>0.91483263321152886</v>
      </c>
      <c r="D25" s="6">
        <v>0.88577421810098611</v>
      </c>
      <c r="E25" s="6">
        <v>0.8427784106313686</v>
      </c>
      <c r="F25" s="6">
        <v>0.82153381917656065</v>
      </c>
      <c r="G25" s="2"/>
    </row>
    <row r="26" spans="2:7" ht="18.75" x14ac:dyDescent="0.3">
      <c r="B26" s="5">
        <v>0.4</v>
      </c>
      <c r="C26" s="6">
        <v>0.92784190368130937</v>
      </c>
      <c r="D26" s="6">
        <v>0.89149387721920315</v>
      </c>
      <c r="E26" s="6">
        <v>0.85550677249029827</v>
      </c>
      <c r="F26" s="6">
        <v>0.83932391252093907</v>
      </c>
      <c r="G26" s="2"/>
    </row>
  </sheetData>
  <mergeCells count="7">
    <mergeCell ref="B2:G2"/>
    <mergeCell ref="B4:B5"/>
    <mergeCell ref="C4:F4"/>
    <mergeCell ref="B12:B13"/>
    <mergeCell ref="C12:F12"/>
    <mergeCell ref="B20:B21"/>
    <mergeCell ref="C20:F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EB5FB-FCAE-4D3D-BBF3-5DF0FEDDE605}">
  <dimension ref="B2:R30"/>
  <sheetViews>
    <sheetView topLeftCell="A13" workbookViewId="0">
      <selection activeCell="H26" sqref="H26"/>
    </sheetView>
  </sheetViews>
  <sheetFormatPr defaultRowHeight="15" x14ac:dyDescent="0.25"/>
  <cols>
    <col min="2" max="2" width="28.5703125" customWidth="1"/>
    <col min="5" max="5" width="33.85546875" customWidth="1"/>
  </cols>
  <sheetData>
    <row r="2" spans="2:18" ht="18.75" x14ac:dyDescent="0.3">
      <c r="B2" s="17" t="s">
        <v>11</v>
      </c>
      <c r="C2" s="17" t="s">
        <v>12</v>
      </c>
      <c r="D2" s="17" t="s">
        <v>13</v>
      </c>
      <c r="E2" s="18" t="s">
        <v>14</v>
      </c>
      <c r="F2" s="18" t="s">
        <v>15</v>
      </c>
      <c r="G2" s="18" t="s">
        <v>16</v>
      </c>
      <c r="H2" s="18" t="s">
        <v>17</v>
      </c>
      <c r="I2" s="18" t="s">
        <v>18</v>
      </c>
      <c r="J2" s="18" t="s">
        <v>19</v>
      </c>
      <c r="K2" s="18" t="s">
        <v>2</v>
      </c>
      <c r="L2" s="18" t="s">
        <v>20</v>
      </c>
      <c r="M2" s="18" t="s">
        <v>21</v>
      </c>
      <c r="N2" s="2"/>
      <c r="O2" s="2"/>
      <c r="P2" s="2"/>
      <c r="Q2" s="2"/>
      <c r="R2" s="2"/>
    </row>
    <row r="3" spans="2:18" ht="18.75" x14ac:dyDescent="0.3">
      <c r="B3" s="17">
        <v>0</v>
      </c>
      <c r="C3" s="17">
        <v>2860.5</v>
      </c>
      <c r="D3" s="17">
        <v>2715.5</v>
      </c>
      <c r="E3" s="17">
        <f>C3-D3</f>
        <v>145</v>
      </c>
      <c r="F3" s="17">
        <v>2.7229999999999999</v>
      </c>
      <c r="G3" s="17">
        <v>2.004</v>
      </c>
      <c r="H3" s="17">
        <v>0.1</v>
      </c>
      <c r="I3" s="17">
        <f>(2*F3*G3)+(2*G3*H3)+(2*F3*H3)</f>
        <v>11.859183999999999</v>
      </c>
      <c r="J3" s="17">
        <v>7</v>
      </c>
      <c r="K3" s="17">
        <f>E3/(I3*J3)</f>
        <v>1.7466872690638509</v>
      </c>
      <c r="L3" s="17"/>
      <c r="M3" s="17"/>
      <c r="N3" s="2"/>
      <c r="O3" s="2"/>
      <c r="P3" s="19" t="s">
        <v>22</v>
      </c>
      <c r="Q3" s="19" t="s">
        <v>23</v>
      </c>
      <c r="R3" s="20" t="s">
        <v>24</v>
      </c>
    </row>
    <row r="4" spans="2:18" ht="18.75" x14ac:dyDescent="0.3">
      <c r="B4" s="17">
        <v>0</v>
      </c>
      <c r="C4" s="17">
        <v>4266.3999999999996</v>
      </c>
      <c r="D4" s="17">
        <v>4151.7</v>
      </c>
      <c r="E4" s="17">
        <f>C4-D4</f>
        <v>114.69999999999982</v>
      </c>
      <c r="F4" s="17">
        <v>2.9750000000000001</v>
      </c>
      <c r="G4" s="17">
        <v>2.286</v>
      </c>
      <c r="H4" s="17">
        <v>0.1</v>
      </c>
      <c r="I4" s="17">
        <f t="shared" ref="I4:I5" si="0">(2*F4*G4)+(2*G4*H4)+(2*F4*H4)</f>
        <v>14.653900000000002</v>
      </c>
      <c r="J4" s="17">
        <v>7</v>
      </c>
      <c r="K4" s="17">
        <f>E4/(I4*J4)</f>
        <v>1.1181811180446337</v>
      </c>
      <c r="L4" s="17"/>
      <c r="M4" s="17"/>
      <c r="N4" s="2"/>
      <c r="O4" s="2"/>
      <c r="P4" s="21">
        <f>(C27+L10)-(C27*L10)</f>
        <v>0.86473629499574067</v>
      </c>
      <c r="Q4" s="17">
        <v>0.89588357601203883</v>
      </c>
      <c r="R4" s="22">
        <f>(1-P4)/(1-Q4)</f>
        <v>1.2991581906414658</v>
      </c>
    </row>
    <row r="5" spans="2:18" ht="18.75" x14ac:dyDescent="0.3">
      <c r="B5" s="17">
        <v>0</v>
      </c>
      <c r="C5" s="17">
        <v>3212.2</v>
      </c>
      <c r="D5" s="17">
        <v>3124.9</v>
      </c>
      <c r="E5" s="17">
        <f>C5-D5</f>
        <v>87.299999999999727</v>
      </c>
      <c r="F5" s="17">
        <v>3.0920000000000001</v>
      </c>
      <c r="G5" s="17">
        <v>2.0249999999999999</v>
      </c>
      <c r="H5" s="17">
        <v>0.1</v>
      </c>
      <c r="I5" s="17">
        <f t="shared" si="0"/>
        <v>13.545999999999999</v>
      </c>
      <c r="J5" s="17">
        <v>7</v>
      </c>
      <c r="K5" s="17">
        <f>E5/(I5*J5)</f>
        <v>0.9206724177933362</v>
      </c>
      <c r="L5" s="17"/>
      <c r="M5" s="17"/>
      <c r="N5" s="2"/>
      <c r="O5" s="2"/>
      <c r="P5" s="21">
        <f>(C28+L14)-(C28*L14)</f>
        <v>0.88551079141816247</v>
      </c>
      <c r="Q5" s="17">
        <v>0.9080174854597195</v>
      </c>
      <c r="R5" s="22">
        <f t="shared" ref="R5:R7" si="1">(1-P5)/(1-Q5)</f>
        <v>1.2446844832851467</v>
      </c>
    </row>
    <row r="6" spans="2:18" ht="18.75" x14ac:dyDescent="0.3">
      <c r="B6" s="23" t="s">
        <v>25</v>
      </c>
      <c r="C6" s="23"/>
      <c r="D6" s="23"/>
      <c r="E6" s="23"/>
      <c r="F6" s="23"/>
      <c r="G6" s="23"/>
      <c r="H6" s="23"/>
      <c r="I6" s="23"/>
      <c r="J6" s="23"/>
      <c r="K6" s="23">
        <f>AVERAGE(K3:K5)</f>
        <v>1.2618469349672734</v>
      </c>
      <c r="L6" s="23">
        <v>0</v>
      </c>
      <c r="M6" s="23">
        <v>0</v>
      </c>
      <c r="N6" s="2"/>
      <c r="O6" s="2"/>
      <c r="P6" s="21">
        <f>(C29+L18)-(C29*L18)</f>
        <v>0.90222325622730759</v>
      </c>
      <c r="Q6" s="17">
        <v>0.91483263321152886</v>
      </c>
      <c r="R6" s="22">
        <f t="shared" si="1"/>
        <v>1.148054089960759</v>
      </c>
    </row>
    <row r="7" spans="2:18" ht="18.75" x14ac:dyDescent="0.3">
      <c r="B7" s="17">
        <v>0.1</v>
      </c>
      <c r="C7" s="17">
        <v>2971.5</v>
      </c>
      <c r="D7" s="17">
        <v>2882.7</v>
      </c>
      <c r="E7" s="17">
        <f>C7-D7</f>
        <v>88.800000000000182</v>
      </c>
      <c r="F7" s="17">
        <v>3.0310000000000001</v>
      </c>
      <c r="G7" s="17">
        <v>1.9790000000000001</v>
      </c>
      <c r="H7" s="17">
        <v>0.1</v>
      </c>
      <c r="I7" s="17">
        <f>(2*F7*G7)+(2*G7*H7)+(2*F7*H7)</f>
        <v>12.998697999999999</v>
      </c>
      <c r="J7" s="17">
        <v>7</v>
      </c>
      <c r="K7" s="17">
        <f>E7/(I7*J7)</f>
        <v>0.97592191815782725</v>
      </c>
      <c r="L7" s="17"/>
      <c r="M7" s="17"/>
      <c r="N7" s="2"/>
      <c r="O7" s="2"/>
      <c r="P7" s="21">
        <f>(C30+L22)-(C30*L22)</f>
        <v>0.92321008070198896</v>
      </c>
      <c r="Q7" s="17">
        <v>0.92784190368130937</v>
      </c>
      <c r="R7" s="22">
        <f t="shared" si="1"/>
        <v>1.0641899276120546</v>
      </c>
    </row>
    <row r="8" spans="2:18" ht="18.75" x14ac:dyDescent="0.3">
      <c r="B8" s="17">
        <v>0.1</v>
      </c>
      <c r="C8" s="17">
        <v>3295.1</v>
      </c>
      <c r="D8" s="17">
        <v>3217.9</v>
      </c>
      <c r="E8" s="17">
        <f t="shared" ref="E8:E9" si="2">C8-D8</f>
        <v>77.199999999999818</v>
      </c>
      <c r="F8" s="17">
        <v>2.8610000000000002</v>
      </c>
      <c r="G8" s="17">
        <v>1.9970000000000001</v>
      </c>
      <c r="H8" s="17">
        <v>0.1</v>
      </c>
      <c r="I8" s="17">
        <f t="shared" ref="I8:I9" si="3">(2*F8*G8)+(2*G8*H8)+(2*F8*H8)</f>
        <v>12.398434000000002</v>
      </c>
      <c r="J8" s="17">
        <v>7</v>
      </c>
      <c r="K8" s="17">
        <f t="shared" ref="K8:K9" si="4">E8/(I8*J8)</f>
        <v>0.88951325857534924</v>
      </c>
      <c r="L8" s="17"/>
      <c r="M8" s="17"/>
      <c r="N8" s="2"/>
      <c r="O8" s="2"/>
      <c r="P8" s="2"/>
      <c r="Q8" s="2"/>
      <c r="R8" s="2"/>
    </row>
    <row r="9" spans="2:18" ht="18.75" x14ac:dyDescent="0.3">
      <c r="B9" s="17">
        <v>0.1</v>
      </c>
      <c r="C9" s="17">
        <v>3081.3</v>
      </c>
      <c r="D9" s="17">
        <v>3003.4</v>
      </c>
      <c r="E9" s="17">
        <f t="shared" si="2"/>
        <v>77.900000000000091</v>
      </c>
      <c r="F9" s="17">
        <v>2.9809999999999999</v>
      </c>
      <c r="G9" s="17">
        <v>2.0790000000000002</v>
      </c>
      <c r="H9" s="17">
        <v>0.1</v>
      </c>
      <c r="I9" s="17">
        <f t="shared" si="3"/>
        <v>13.406998000000002</v>
      </c>
      <c r="J9" s="17">
        <v>7</v>
      </c>
      <c r="K9" s="17">
        <f t="shared" si="4"/>
        <v>0.83005691718395425</v>
      </c>
      <c r="L9" s="17"/>
      <c r="M9" s="17"/>
      <c r="N9" s="2"/>
      <c r="O9" s="2"/>
      <c r="P9" s="2"/>
      <c r="Q9" s="2"/>
      <c r="R9" s="2"/>
    </row>
    <row r="10" spans="2:18" ht="18.75" x14ac:dyDescent="0.3">
      <c r="B10" s="23" t="s">
        <v>25</v>
      </c>
      <c r="C10" s="23"/>
      <c r="D10" s="23"/>
      <c r="E10" s="23"/>
      <c r="F10" s="23"/>
      <c r="G10" s="23"/>
      <c r="H10" s="23"/>
      <c r="I10" s="23"/>
      <c r="J10" s="23"/>
      <c r="K10" s="23">
        <f>AVERAGE(K7:K9)</f>
        <v>0.89849736463904362</v>
      </c>
      <c r="L10" s="23">
        <f>(K6-K10)/K6</f>
        <v>0.28795059072489915</v>
      </c>
      <c r="M10" s="23">
        <f>L10*100</f>
        <v>28.795059072489913</v>
      </c>
      <c r="N10" s="2"/>
      <c r="O10" s="2"/>
      <c r="P10" s="2"/>
      <c r="Q10" s="2"/>
      <c r="R10" s="2"/>
    </row>
    <row r="11" spans="2:18" ht="18.75" x14ac:dyDescent="0.3">
      <c r="B11" s="17">
        <v>0.2</v>
      </c>
      <c r="C11" s="17">
        <v>3867.8</v>
      </c>
      <c r="D11" s="17">
        <v>3780.1</v>
      </c>
      <c r="E11" s="17">
        <f>C11-D11</f>
        <v>87.700000000000273</v>
      </c>
      <c r="F11" s="17">
        <v>2.98</v>
      </c>
      <c r="G11" s="17">
        <v>2.1659999999999999</v>
      </c>
      <c r="H11" s="17">
        <v>0.1</v>
      </c>
      <c r="I11" s="17">
        <f>(2*F11*G11)+(2*G11*H11)+(2*F11*H11)</f>
        <v>13.938559999999999</v>
      </c>
      <c r="J11" s="17">
        <v>7</v>
      </c>
      <c r="K11" s="17">
        <f>E11/(I11*J11)</f>
        <v>0.89884259411097478</v>
      </c>
      <c r="L11" s="17"/>
      <c r="M11" s="17"/>
      <c r="N11" s="2"/>
      <c r="O11" s="2"/>
      <c r="P11" s="2"/>
      <c r="Q11" s="2"/>
      <c r="R11" s="2"/>
    </row>
    <row r="12" spans="2:18" ht="18.75" x14ac:dyDescent="0.3">
      <c r="B12" s="17">
        <v>0.2</v>
      </c>
      <c r="C12" s="24">
        <v>4261.7</v>
      </c>
      <c r="D12" s="24">
        <v>4180.8999999999996</v>
      </c>
      <c r="E12" s="17">
        <f t="shared" ref="E12:E13" si="5">C12-D12</f>
        <v>80.800000000000182</v>
      </c>
      <c r="F12" s="17">
        <v>3.0259999999999998</v>
      </c>
      <c r="G12" s="17">
        <v>2.2789999999999999</v>
      </c>
      <c r="H12" s="17">
        <v>0.1</v>
      </c>
      <c r="I12" s="17">
        <f t="shared" ref="I12:I13" si="6">(2*F12*G12)+(2*G12*H12)+(2*F12*H12)</f>
        <v>14.853507999999998</v>
      </c>
      <c r="J12" s="17">
        <v>7</v>
      </c>
      <c r="K12" s="17">
        <f t="shared" ref="K12:K13" si="7">E12/(I12*J12)</f>
        <v>0.77711320065651635</v>
      </c>
      <c r="L12" s="17"/>
      <c r="M12" s="17"/>
      <c r="N12" s="2"/>
      <c r="O12" s="2"/>
      <c r="P12" s="2"/>
      <c r="Q12" s="2"/>
      <c r="R12" s="2"/>
    </row>
    <row r="13" spans="2:18" ht="18.75" x14ac:dyDescent="0.3">
      <c r="B13" s="17">
        <v>0.2</v>
      </c>
      <c r="C13" s="17">
        <v>3545.6</v>
      </c>
      <c r="D13" s="17">
        <v>3455.9</v>
      </c>
      <c r="E13" s="17">
        <f t="shared" si="5"/>
        <v>89.699999999999818</v>
      </c>
      <c r="F13" s="17">
        <v>2.9860000000000002</v>
      </c>
      <c r="G13" s="17">
        <v>1.972</v>
      </c>
      <c r="H13" s="17">
        <v>0.1</v>
      </c>
      <c r="I13" s="17">
        <f t="shared" si="6"/>
        <v>12.768384000000001</v>
      </c>
      <c r="J13" s="17">
        <v>7</v>
      </c>
      <c r="K13" s="17">
        <f t="shared" si="7"/>
        <v>1.0035949509574342</v>
      </c>
      <c r="L13" s="17"/>
      <c r="M13" s="17"/>
      <c r="N13" s="2"/>
      <c r="O13" s="2"/>
      <c r="P13" s="2"/>
      <c r="Q13" s="2"/>
      <c r="R13" s="2"/>
    </row>
    <row r="14" spans="2:18" ht="18.75" x14ac:dyDescent="0.3">
      <c r="B14" s="23" t="s">
        <v>25</v>
      </c>
      <c r="C14" s="23"/>
      <c r="D14" s="23"/>
      <c r="E14" s="23"/>
      <c r="F14" s="23"/>
      <c r="G14" s="23"/>
      <c r="H14" s="23"/>
      <c r="I14" s="23"/>
      <c r="J14" s="23"/>
      <c r="K14" s="23">
        <f>AVERAGE(K11:K13)</f>
        <v>0.89318358190830838</v>
      </c>
      <c r="L14" s="23">
        <f>(K6-K14)/K6</f>
        <v>0.29216170586373574</v>
      </c>
      <c r="M14" s="23">
        <f>L14*100</f>
        <v>29.216170586373575</v>
      </c>
      <c r="N14" s="2"/>
      <c r="O14" s="2"/>
      <c r="P14" s="2"/>
      <c r="Q14" s="2"/>
      <c r="R14" s="2"/>
    </row>
    <row r="15" spans="2:18" ht="18.75" x14ac:dyDescent="0.3">
      <c r="B15" s="17">
        <v>0.3</v>
      </c>
      <c r="C15" s="17">
        <v>4061.4</v>
      </c>
      <c r="D15" s="17">
        <v>3985.2</v>
      </c>
      <c r="E15" s="17">
        <f>C15-D15</f>
        <v>76.200000000000273</v>
      </c>
      <c r="F15" s="17">
        <v>3.1419999999999999</v>
      </c>
      <c r="G15" s="17">
        <v>2.12</v>
      </c>
      <c r="H15" s="17">
        <v>0.1</v>
      </c>
      <c r="I15" s="17">
        <f>(2*F15*G15)+(2*G15*H15)+(2*F15*H15)</f>
        <v>14.374479999999998</v>
      </c>
      <c r="J15" s="17">
        <v>7</v>
      </c>
      <c r="K15" s="17">
        <f>E15/(I15*J15)</f>
        <v>0.75729447504983327</v>
      </c>
      <c r="L15" s="17"/>
      <c r="M15" s="17"/>
      <c r="N15" s="2"/>
      <c r="O15" s="2"/>
      <c r="P15" s="2"/>
      <c r="Q15" s="2"/>
      <c r="R15" s="2"/>
    </row>
    <row r="16" spans="2:18" ht="18.75" x14ac:dyDescent="0.3">
      <c r="B16" s="17">
        <v>0.3</v>
      </c>
      <c r="C16" s="17">
        <v>4178.5</v>
      </c>
      <c r="D16" s="17">
        <v>4100.3999999999996</v>
      </c>
      <c r="E16" s="17">
        <f t="shared" ref="E16:E17" si="8">C16-D16</f>
        <v>78.100000000000364</v>
      </c>
      <c r="F16" s="17">
        <v>3.0950000000000002</v>
      </c>
      <c r="G16" s="17">
        <v>2.2410000000000001</v>
      </c>
      <c r="H16" s="17">
        <v>0.1</v>
      </c>
      <c r="I16" s="17">
        <f t="shared" ref="I16:I17" si="9">(2*F16*G16)+(2*G16*H16)+(2*F16*H16)</f>
        <v>14.93899</v>
      </c>
      <c r="J16" s="17">
        <v>7</v>
      </c>
      <c r="K16" s="17">
        <f t="shared" ref="K16:K17" si="10">E16/(I16*J16)</f>
        <v>0.74684720032230489</v>
      </c>
      <c r="L16" s="17"/>
      <c r="M16" s="17"/>
      <c r="N16" s="2"/>
      <c r="O16" s="2"/>
      <c r="P16" s="2"/>
      <c r="Q16" s="2"/>
      <c r="R16" s="2"/>
    </row>
    <row r="17" spans="2:18" ht="18.75" x14ac:dyDescent="0.3">
      <c r="B17" s="17">
        <v>0.3</v>
      </c>
      <c r="C17" s="17">
        <v>3904.7</v>
      </c>
      <c r="D17" s="17">
        <v>3801.6</v>
      </c>
      <c r="E17" s="17">
        <f t="shared" si="8"/>
        <v>103.09999999999991</v>
      </c>
      <c r="F17" s="17">
        <v>3.08</v>
      </c>
      <c r="G17" s="17">
        <v>2.1579999999999999</v>
      </c>
      <c r="H17" s="17">
        <v>0.1</v>
      </c>
      <c r="I17" s="17">
        <f t="shared" si="9"/>
        <v>14.340879999999999</v>
      </c>
      <c r="J17" s="17">
        <v>7</v>
      </c>
      <c r="K17" s="17">
        <f t="shared" si="10"/>
        <v>1.0270340054844205</v>
      </c>
      <c r="L17" s="17"/>
      <c r="M17" s="17"/>
      <c r="N17" s="2"/>
      <c r="O17" s="2"/>
      <c r="P17" s="2"/>
      <c r="Q17" s="2"/>
      <c r="R17" s="2"/>
    </row>
    <row r="18" spans="2:18" ht="18.75" x14ac:dyDescent="0.3">
      <c r="B18" s="23" t="s">
        <v>25</v>
      </c>
      <c r="C18" s="23"/>
      <c r="D18" s="23"/>
      <c r="E18" s="23"/>
      <c r="F18" s="23"/>
      <c r="G18" s="23"/>
      <c r="H18" s="23"/>
      <c r="I18" s="23"/>
      <c r="J18" s="23"/>
      <c r="K18" s="23">
        <f>AVERAGE(K15:K17)</f>
        <v>0.84372522695218632</v>
      </c>
      <c r="L18" s="23">
        <f>(K6-K18)/K6</f>
        <v>0.33135691535037987</v>
      </c>
      <c r="M18" s="23">
        <f>L18*100</f>
        <v>33.135691535037985</v>
      </c>
      <c r="N18" s="2"/>
      <c r="O18" s="2"/>
      <c r="P18" s="2"/>
      <c r="Q18" s="2"/>
      <c r="R18" s="2"/>
    </row>
    <row r="19" spans="2:18" ht="18.75" x14ac:dyDescent="0.3">
      <c r="B19" s="17">
        <v>0.4</v>
      </c>
      <c r="C19" s="17">
        <v>3106.4</v>
      </c>
      <c r="D19" s="17">
        <v>3009.9</v>
      </c>
      <c r="E19" s="17">
        <f>C19-D19</f>
        <v>96.5</v>
      </c>
      <c r="F19" s="17">
        <v>3.008</v>
      </c>
      <c r="G19" s="17">
        <v>2.105</v>
      </c>
      <c r="H19" s="17">
        <v>0.1</v>
      </c>
      <c r="I19" s="17">
        <f>(2*F19*G19)+(2*G19*H19)+(2*F19*H19)</f>
        <v>13.686279999999998</v>
      </c>
      <c r="J19" s="17">
        <v>7</v>
      </c>
      <c r="K19" s="17">
        <f>E19/(I19*J19)</f>
        <v>1.0072652529185642</v>
      </c>
      <c r="L19" s="17"/>
      <c r="M19" s="17"/>
      <c r="N19" s="2"/>
      <c r="O19" s="2"/>
      <c r="P19" s="2"/>
      <c r="Q19" s="2"/>
      <c r="R19" s="2"/>
    </row>
    <row r="20" spans="2:18" ht="18.75" x14ac:dyDescent="0.3">
      <c r="B20" s="17">
        <v>0.4</v>
      </c>
      <c r="C20" s="17">
        <v>4007.3</v>
      </c>
      <c r="D20" s="17">
        <v>3931.1</v>
      </c>
      <c r="E20" s="17">
        <f t="shared" ref="E20:E21" si="11">C20-D20</f>
        <v>76.200000000000273</v>
      </c>
      <c r="F20" s="17">
        <v>3.036</v>
      </c>
      <c r="G20" s="17">
        <v>2.2210000000000001</v>
      </c>
      <c r="H20" s="17">
        <v>0.1</v>
      </c>
      <c r="I20" s="17">
        <f t="shared" ref="I20:I21" si="12">(2*F20*G20)+(2*G20*H20)+(2*F20*H20)</f>
        <v>14.537312000000002</v>
      </c>
      <c r="J20" s="17">
        <v>7</v>
      </c>
      <c r="K20" s="17">
        <f t="shared" ref="K20:K21" si="13">E20/(I20*J20)</f>
        <v>0.74881204212404073</v>
      </c>
      <c r="L20" s="17"/>
      <c r="M20" s="17"/>
      <c r="N20" s="2"/>
      <c r="O20" s="2"/>
      <c r="P20" s="2"/>
      <c r="Q20" s="2"/>
      <c r="R20" s="2"/>
    </row>
    <row r="21" spans="2:18" ht="18.75" x14ac:dyDescent="0.3">
      <c r="B21" s="17">
        <v>0.4</v>
      </c>
      <c r="C21" s="17">
        <v>3174.2</v>
      </c>
      <c r="D21" s="17">
        <v>3107.6</v>
      </c>
      <c r="E21" s="17">
        <f t="shared" si="11"/>
        <v>66.599999999999909</v>
      </c>
      <c r="F21" s="17">
        <v>2.9710000000000001</v>
      </c>
      <c r="G21" s="17">
        <v>2.0369999999999999</v>
      </c>
      <c r="H21" s="17">
        <v>0.1</v>
      </c>
      <c r="I21" s="17">
        <f t="shared" si="12"/>
        <v>13.105454000000002</v>
      </c>
      <c r="J21" s="17">
        <v>7</v>
      </c>
      <c r="K21" s="17">
        <f t="shared" si="13"/>
        <v>0.72597910108918784</v>
      </c>
      <c r="L21" s="17"/>
      <c r="M21" s="17"/>
      <c r="N21" s="2"/>
      <c r="O21" s="2"/>
      <c r="P21" s="2"/>
      <c r="Q21" s="2"/>
      <c r="R21" s="2"/>
    </row>
    <row r="22" spans="2:18" ht="18.75" x14ac:dyDescent="0.3">
      <c r="B22" s="23" t="s">
        <v>25</v>
      </c>
      <c r="C22" s="23"/>
      <c r="D22" s="23"/>
      <c r="E22" s="23"/>
      <c r="F22" s="23"/>
      <c r="G22" s="23"/>
      <c r="H22" s="23"/>
      <c r="I22" s="23"/>
      <c r="J22" s="23"/>
      <c r="K22" s="23">
        <f>AVERAGE(K19:K21)</f>
        <v>0.82735213204393088</v>
      </c>
      <c r="L22" s="23">
        <f>(K6-K22)/K6</f>
        <v>0.34433241535322295</v>
      </c>
      <c r="M22" s="23">
        <f>L22*100</f>
        <v>34.433241535322296</v>
      </c>
      <c r="N22" s="2"/>
      <c r="O22" s="2"/>
      <c r="P22" s="2"/>
      <c r="Q22" s="2"/>
      <c r="R22" s="2"/>
    </row>
    <row r="23" spans="2:18" ht="18.75" x14ac:dyDescent="0.3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2:18" ht="18.75" x14ac:dyDescent="0.3">
      <c r="B24" s="2" t="s">
        <v>26</v>
      </c>
      <c r="C24" s="2"/>
      <c r="D24" s="2"/>
      <c r="E24" s="2" t="s">
        <v>27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2:18" ht="18.75" x14ac:dyDescent="0.3">
      <c r="B25" s="17" t="s">
        <v>29</v>
      </c>
      <c r="C25" s="17" t="s">
        <v>20</v>
      </c>
      <c r="D25" s="2"/>
      <c r="E25" s="17" t="s">
        <v>1</v>
      </c>
      <c r="F25" s="24" t="s">
        <v>20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2:18" ht="18.75" x14ac:dyDescent="0.3">
      <c r="B26" s="17">
        <v>0</v>
      </c>
      <c r="C26" s="17">
        <v>0</v>
      </c>
      <c r="D26" s="2"/>
      <c r="E26" s="17">
        <v>0</v>
      </c>
      <c r="F26" s="17">
        <v>0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2:18" ht="18.75" x14ac:dyDescent="0.3">
      <c r="B27" s="17">
        <v>1</v>
      </c>
      <c r="C27" s="17">
        <v>0.81003606878634438</v>
      </c>
      <c r="D27" s="2"/>
      <c r="E27" s="17">
        <v>0.1</v>
      </c>
      <c r="F27" s="17">
        <v>0.89588357601203883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2:18" ht="18.75" x14ac:dyDescent="0.3">
      <c r="B28" s="17">
        <v>2</v>
      </c>
      <c r="C28" s="17">
        <v>0.83825513605258906</v>
      </c>
      <c r="D28" s="2"/>
      <c r="E28" s="17">
        <v>0.2</v>
      </c>
      <c r="F28" s="17">
        <v>0.9080174854597195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2:18" ht="18.75" x14ac:dyDescent="0.3">
      <c r="B29" s="17">
        <v>4</v>
      </c>
      <c r="C29" s="17">
        <v>0.85376840646766117</v>
      </c>
      <c r="D29" s="2"/>
      <c r="E29" s="17">
        <v>0.3</v>
      </c>
      <c r="F29" s="17">
        <v>0.91483263321152886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2:18" ht="18.75" x14ac:dyDescent="0.3">
      <c r="B30" s="17">
        <v>6</v>
      </c>
      <c r="C30" s="17">
        <v>0.88288284933381378</v>
      </c>
      <c r="D30" s="2"/>
      <c r="E30" s="17">
        <v>0.4</v>
      </c>
      <c r="F30" s="17">
        <v>0.92784190368130937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1F6AC-6242-495C-9410-C1295DBE3D81}">
  <dimension ref="B2:U18"/>
  <sheetViews>
    <sheetView topLeftCell="C1" workbookViewId="0">
      <selection activeCell="P5" sqref="P5:U6"/>
    </sheetView>
  </sheetViews>
  <sheetFormatPr defaultRowHeight="15" x14ac:dyDescent="0.25"/>
  <cols>
    <col min="16" max="17" width="9.140625" customWidth="1"/>
    <col min="18" max="18" width="18.85546875" customWidth="1"/>
    <col min="19" max="19" width="16.5703125" customWidth="1"/>
    <col min="20" max="20" width="15.7109375" customWidth="1"/>
  </cols>
  <sheetData>
    <row r="2" spans="2:21" x14ac:dyDescent="0.25">
      <c r="B2" t="s">
        <v>30</v>
      </c>
    </row>
    <row r="4" spans="2:21" x14ac:dyDescent="0.25">
      <c r="C4" s="25" t="s">
        <v>31</v>
      </c>
      <c r="D4" s="26" t="s">
        <v>32</v>
      </c>
      <c r="E4" s="26"/>
      <c r="F4" s="26"/>
      <c r="G4" s="26"/>
    </row>
    <row r="5" spans="2:21" ht="15" customHeight="1" x14ac:dyDescent="0.25">
      <c r="C5" s="25"/>
      <c r="D5" s="27">
        <v>30</v>
      </c>
      <c r="E5" s="27">
        <v>40</v>
      </c>
      <c r="F5" s="27">
        <v>50</v>
      </c>
      <c r="G5" s="27">
        <v>60</v>
      </c>
      <c r="J5" t="s">
        <v>33</v>
      </c>
      <c r="K5">
        <v>8.3140000000000001</v>
      </c>
      <c r="L5">
        <v>8.3140000000000001</v>
      </c>
      <c r="M5">
        <v>8.3140000000000001</v>
      </c>
      <c r="N5">
        <v>8.3140000000000001</v>
      </c>
      <c r="P5" s="29" t="s">
        <v>41</v>
      </c>
      <c r="Q5" s="29" t="s">
        <v>42</v>
      </c>
      <c r="R5" s="29" t="s">
        <v>43</v>
      </c>
      <c r="S5" s="29" t="s">
        <v>44</v>
      </c>
      <c r="T5" s="29" t="s">
        <v>45</v>
      </c>
      <c r="U5" s="29"/>
    </row>
    <row r="6" spans="2:21" x14ac:dyDescent="0.25">
      <c r="C6" s="27">
        <v>0</v>
      </c>
      <c r="D6">
        <v>0</v>
      </c>
      <c r="E6">
        <v>0</v>
      </c>
      <c r="F6">
        <v>0</v>
      </c>
      <c r="G6">
        <v>0</v>
      </c>
      <c r="J6" t="s">
        <v>34</v>
      </c>
      <c r="K6">
        <v>303</v>
      </c>
      <c r="L6">
        <v>313</v>
      </c>
      <c r="M6">
        <v>323</v>
      </c>
      <c r="N6">
        <v>333</v>
      </c>
      <c r="P6" s="29"/>
      <c r="Q6" s="29"/>
      <c r="R6" s="29"/>
      <c r="S6" s="29"/>
      <c r="T6" s="29"/>
      <c r="U6" s="29"/>
    </row>
    <row r="7" spans="2:21" x14ac:dyDescent="0.25">
      <c r="C7" s="27">
        <v>0.1</v>
      </c>
      <c r="D7" s="28">
        <v>0.89588357601203883</v>
      </c>
      <c r="E7" s="28">
        <v>0.86496155258553253</v>
      </c>
      <c r="F7" s="28">
        <v>0.8191448967317424</v>
      </c>
      <c r="G7" s="28">
        <v>0.79026442506373318</v>
      </c>
      <c r="J7" t="s">
        <v>35</v>
      </c>
      <c r="K7">
        <v>2.2000000000000001E-3</v>
      </c>
      <c r="L7">
        <v>2.5000000000000001E-3</v>
      </c>
      <c r="M7">
        <v>3.0000000000000001E-3</v>
      </c>
      <c r="N7">
        <v>4.8999999999999998E-3</v>
      </c>
      <c r="P7">
        <v>303</v>
      </c>
      <c r="Q7">
        <v>454.5454545454545</v>
      </c>
      <c r="R7">
        <v>-32.814476443897128</v>
      </c>
      <c r="S7">
        <v>-21.489195799999997</v>
      </c>
      <c r="T7">
        <v>38.033679829684083</v>
      </c>
    </row>
    <row r="8" spans="2:21" x14ac:dyDescent="0.25">
      <c r="C8" s="27">
        <v>0.2</v>
      </c>
      <c r="D8" s="28">
        <v>0.9080174854597195</v>
      </c>
      <c r="E8" s="28">
        <v>0.86977387248976801</v>
      </c>
      <c r="F8" s="28">
        <v>0.83910159911539783</v>
      </c>
      <c r="G8" s="28">
        <v>0.80610614237176037</v>
      </c>
      <c r="J8" s="29" t="s">
        <v>36</v>
      </c>
      <c r="K8" s="29">
        <f>1/K7</f>
        <v>454.5454545454545</v>
      </c>
      <c r="L8" s="29">
        <f>1/L7</f>
        <v>400</v>
      </c>
      <c r="M8" s="29">
        <f>1/M7</f>
        <v>333.33333333333331</v>
      </c>
      <c r="N8" s="29">
        <f>1/N7</f>
        <v>204.08163265306123</v>
      </c>
      <c r="P8">
        <v>313</v>
      </c>
      <c r="Q8">
        <v>400</v>
      </c>
      <c r="R8">
        <v>-33.564803983468373</v>
      </c>
    </row>
    <row r="9" spans="2:21" x14ac:dyDescent="0.25">
      <c r="C9" s="27">
        <v>0.3</v>
      </c>
      <c r="D9" s="28">
        <v>0.91483263321152886</v>
      </c>
      <c r="E9" s="28">
        <v>0.88577421810098611</v>
      </c>
      <c r="F9" s="28">
        <v>0.8427784106313686</v>
      </c>
      <c r="G9" s="28">
        <v>0.82153381917656065</v>
      </c>
      <c r="J9" s="29" t="s">
        <v>33</v>
      </c>
      <c r="K9" s="29">
        <f>RSQ(D15:D19,C15:C19)</f>
        <v>0.99987355590659333</v>
      </c>
      <c r="L9" s="29">
        <f>RSQ(E15:E19,C15:C19)</f>
        <v>0.99988529899171297</v>
      </c>
      <c r="M9" s="29">
        <f>RSQ(F15:F18,C15:C18)</f>
        <v>0.99987713015297042</v>
      </c>
      <c r="N9" s="29">
        <f>RSQ(G15:G18,C15:C18)</f>
        <v>0.99962007039541867</v>
      </c>
      <c r="P9">
        <v>323</v>
      </c>
      <c r="Q9">
        <v>333.33333333333331</v>
      </c>
      <c r="R9">
        <v>-34.147551618523032</v>
      </c>
    </row>
    <row r="10" spans="2:21" x14ac:dyDescent="0.25">
      <c r="C10" s="27">
        <v>0.4</v>
      </c>
      <c r="D10" s="28">
        <v>0.92784190368130937</v>
      </c>
      <c r="E10" s="28">
        <v>0.89149387721920315</v>
      </c>
      <c r="F10" s="28">
        <v>0.85550677249029827</v>
      </c>
      <c r="G10" s="28">
        <v>0.83932391252093907</v>
      </c>
      <c r="J10" t="s">
        <v>37</v>
      </c>
      <c r="K10">
        <v>1.0785</v>
      </c>
      <c r="L10">
        <f xml:space="preserve"> 1.1204</f>
        <v>1.1204000000000001</v>
      </c>
      <c r="M10">
        <v>1.169</v>
      </c>
      <c r="N10">
        <v>1.1918</v>
      </c>
      <c r="P10">
        <v>333</v>
      </c>
      <c r="Q10">
        <v>204.08163265306123</v>
      </c>
      <c r="R10">
        <v>-33.846431396226166</v>
      </c>
    </row>
    <row r="11" spans="2:21" x14ac:dyDescent="0.25">
      <c r="J11" s="29" t="s">
        <v>38</v>
      </c>
      <c r="K11" s="29">
        <f>-K5*K6*(LN(999*K8))</f>
        <v>-32814.476443897125</v>
      </c>
      <c r="L11" s="29">
        <f>-L5*L6*(LN(999*L8))</f>
        <v>-33564.803983468373</v>
      </c>
      <c r="M11" s="29">
        <f t="shared" ref="M11:N11" si="0">-M5*M6*(LN(999*M8))</f>
        <v>-34147.55161852303</v>
      </c>
      <c r="N11" s="29">
        <f t="shared" si="0"/>
        <v>-33846.431396226166</v>
      </c>
    </row>
    <row r="12" spans="2:21" x14ac:dyDescent="0.25">
      <c r="C12" s="25" t="s">
        <v>31</v>
      </c>
      <c r="D12" s="26" t="s">
        <v>39</v>
      </c>
      <c r="E12" s="26"/>
      <c r="F12" s="26"/>
      <c r="G12" s="26"/>
      <c r="J12" t="s">
        <v>38</v>
      </c>
      <c r="K12">
        <f>K11/1000</f>
        <v>-32.814476443897128</v>
      </c>
      <c r="L12">
        <f t="shared" ref="L12:N12" si="1">L11/1000</f>
        <v>-33.564803983468373</v>
      </c>
      <c r="M12">
        <f t="shared" si="1"/>
        <v>-34.147551618523032</v>
      </c>
      <c r="N12">
        <f t="shared" si="1"/>
        <v>-33.846431396226166</v>
      </c>
    </row>
    <row r="13" spans="2:21" x14ac:dyDescent="0.25">
      <c r="C13" s="25"/>
      <c r="D13" s="27">
        <v>30</v>
      </c>
      <c r="E13" s="27">
        <v>40</v>
      </c>
      <c r="F13" s="27">
        <v>50</v>
      </c>
      <c r="G13" s="27">
        <v>60</v>
      </c>
    </row>
    <row r="14" spans="2:21" x14ac:dyDescent="0.25">
      <c r="C14" s="27">
        <v>0</v>
      </c>
      <c r="D14">
        <v>0</v>
      </c>
      <c r="E14">
        <v>0</v>
      </c>
      <c r="F14">
        <v>0</v>
      </c>
      <c r="G14">
        <v>0</v>
      </c>
    </row>
    <row r="15" spans="2:21" x14ac:dyDescent="0.25">
      <c r="C15" s="27">
        <v>0.1</v>
      </c>
      <c r="D15" s="28">
        <f>C7/D7</f>
        <v>0.11162164669336032</v>
      </c>
      <c r="E15" s="28">
        <f>C7/E7</f>
        <v>0.11561207512759523</v>
      </c>
      <c r="F15" s="28">
        <f>C7/F7</f>
        <v>0.12207852407917583</v>
      </c>
      <c r="G15" s="28">
        <f>C7/G7</f>
        <v>0.12653992363623759</v>
      </c>
      <c r="J15" s="29" t="s">
        <v>34</v>
      </c>
      <c r="K15" s="29">
        <v>30</v>
      </c>
      <c r="L15" s="29">
        <v>40</v>
      </c>
      <c r="M15" s="29">
        <v>50</v>
      </c>
      <c r="N15" s="29">
        <v>60</v>
      </c>
    </row>
    <row r="16" spans="2:21" x14ac:dyDescent="0.25">
      <c r="C16" s="27">
        <v>0.2</v>
      </c>
      <c r="D16" s="28">
        <f>C8/D9</f>
        <v>0.21861922360366406</v>
      </c>
      <c r="E16" s="28">
        <f t="shared" ref="E16:E18" si="2">C8/E8</f>
        <v>0.22994482396613128</v>
      </c>
      <c r="F16" s="28">
        <f t="shared" ref="F16:F18" si="3">C8/F8</f>
        <v>0.23835015951685121</v>
      </c>
      <c r="G16" s="28">
        <f t="shared" ref="G16:G18" si="4">C8/G8</f>
        <v>0.24810628462841303</v>
      </c>
      <c r="J16" s="29" t="s">
        <v>40</v>
      </c>
      <c r="K16">
        <v>0.99980000000000002</v>
      </c>
      <c r="L16">
        <v>0.99980000000000002</v>
      </c>
      <c r="M16">
        <v>0.99980000000000002</v>
      </c>
      <c r="N16">
        <v>0.99939999999999996</v>
      </c>
    </row>
    <row r="17" spans="3:11" x14ac:dyDescent="0.25">
      <c r="C17" s="27">
        <v>0.3</v>
      </c>
      <c r="D17" s="28">
        <f>C9/D9</f>
        <v>0.32792883540549606</v>
      </c>
      <c r="E17" s="28">
        <f t="shared" si="2"/>
        <v>0.33868675997724434</v>
      </c>
      <c r="F17" s="28">
        <f t="shared" si="3"/>
        <v>0.35596545451995454</v>
      </c>
      <c r="G17" s="28">
        <f t="shared" si="4"/>
        <v>0.36517060283738023</v>
      </c>
      <c r="J17" s="29" t="s">
        <v>25</v>
      </c>
      <c r="K17">
        <f>AVERAGE(K16:N16)</f>
        <v>0.99970000000000003</v>
      </c>
    </row>
    <row r="18" spans="3:11" x14ac:dyDescent="0.25">
      <c r="C18" s="27">
        <v>0.4</v>
      </c>
      <c r="D18" s="28">
        <f>C10/D10</f>
        <v>0.43110792734512032</v>
      </c>
      <c r="E18" s="28">
        <f t="shared" si="2"/>
        <v>0.44868507818326481</v>
      </c>
      <c r="F18" s="28">
        <f t="shared" si="3"/>
        <v>0.4675591273645191</v>
      </c>
      <c r="G18" s="28">
        <f t="shared" si="4"/>
        <v>0.47657405446555889</v>
      </c>
    </row>
  </sheetData>
  <mergeCells count="4">
    <mergeCell ref="C4:C5"/>
    <mergeCell ref="D4:G4"/>
    <mergeCell ref="C12:C13"/>
    <mergeCell ref="D12:G1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5DC3F-29F1-476F-9DD3-9D10CEC672E4}">
  <dimension ref="B2:R43"/>
  <sheetViews>
    <sheetView topLeftCell="A31" workbookViewId="0">
      <selection activeCell="F24" sqref="F24"/>
    </sheetView>
  </sheetViews>
  <sheetFormatPr defaultRowHeight="15" x14ac:dyDescent="0.25"/>
  <cols>
    <col min="2" max="2" width="17.85546875" customWidth="1"/>
    <col min="3" max="3" width="31" customWidth="1"/>
    <col min="4" max="4" width="27.5703125" customWidth="1"/>
    <col min="11" max="11" width="17.85546875" customWidth="1"/>
    <col min="12" max="12" width="17" customWidth="1"/>
    <col min="13" max="13" width="15.7109375" customWidth="1"/>
    <col min="14" max="14" width="17" customWidth="1"/>
  </cols>
  <sheetData>
    <row r="2" spans="2:18" ht="18.75" x14ac:dyDescent="0.3">
      <c r="B2" s="3" t="s">
        <v>28</v>
      </c>
      <c r="C2" s="4" t="s">
        <v>46</v>
      </c>
      <c r="D2" s="4"/>
      <c r="E2" s="4"/>
      <c r="F2" s="4"/>
      <c r="G2" s="2"/>
      <c r="H2" s="9" t="s">
        <v>5</v>
      </c>
      <c r="I2" s="4" t="s">
        <v>1</v>
      </c>
      <c r="J2" s="4"/>
      <c r="K2" s="4"/>
      <c r="L2" s="4"/>
      <c r="M2" s="4"/>
      <c r="N2" s="2"/>
      <c r="O2" s="2"/>
      <c r="P2" s="2"/>
      <c r="Q2" s="2"/>
      <c r="R2" s="2"/>
    </row>
    <row r="3" spans="2:18" ht="18.75" x14ac:dyDescent="0.3">
      <c r="B3" s="3"/>
      <c r="C3" s="5">
        <v>30</v>
      </c>
      <c r="D3" s="5">
        <v>40</v>
      </c>
      <c r="E3" s="5">
        <v>50</v>
      </c>
      <c r="F3" s="5">
        <v>60</v>
      </c>
      <c r="G3" s="2"/>
      <c r="H3" s="9"/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2"/>
      <c r="O3" s="2"/>
      <c r="P3" s="2"/>
      <c r="Q3" s="2"/>
      <c r="R3" s="2"/>
    </row>
    <row r="4" spans="2:18" ht="18.75" x14ac:dyDescent="0.3">
      <c r="B4" s="5">
        <v>0</v>
      </c>
      <c r="C4" s="30">
        <v>1.3097461403382624</v>
      </c>
      <c r="D4" s="30">
        <v>1.9697388216714116</v>
      </c>
      <c r="E4" s="30">
        <v>2.6731307648397622</v>
      </c>
      <c r="F4" s="30">
        <v>4.8510413773049557</v>
      </c>
      <c r="G4" s="2"/>
      <c r="H4" s="11">
        <v>30</v>
      </c>
      <c r="I4" s="6">
        <f>C4</f>
        <v>1.3097461403382624</v>
      </c>
      <c r="J4" s="6">
        <f>C5</f>
        <v>0.1363660844640541</v>
      </c>
      <c r="K4" s="6">
        <f>C6</f>
        <v>0.1204737433977406</v>
      </c>
      <c r="L4" s="6">
        <f>C7</f>
        <v>0.11154762993397309</v>
      </c>
      <c r="M4" s="6">
        <f>C8</f>
        <v>9.4508788147561681E-2</v>
      </c>
      <c r="N4" s="2"/>
      <c r="O4" s="2"/>
      <c r="P4" s="2"/>
      <c r="Q4" s="2"/>
      <c r="R4" s="2"/>
    </row>
    <row r="5" spans="2:18" ht="18.75" x14ac:dyDescent="0.3">
      <c r="B5" s="5">
        <v>0.1</v>
      </c>
      <c r="C5" s="30">
        <v>0.1363660844640541</v>
      </c>
      <c r="D5" s="30">
        <v>0.26599047229050971</v>
      </c>
      <c r="E5" s="30">
        <v>0.48344934052465144</v>
      </c>
      <c r="F5" s="30">
        <v>1.0174359523086747</v>
      </c>
      <c r="G5" s="2"/>
      <c r="H5" s="11">
        <v>40</v>
      </c>
      <c r="I5" s="6">
        <f>D4</f>
        <v>1.9697388216714116</v>
      </c>
      <c r="J5" s="6">
        <f>D5</f>
        <v>0.26599047229050971</v>
      </c>
      <c r="K5" s="6">
        <f>D6</f>
        <v>0.2565114589528355</v>
      </c>
      <c r="L5" s="6">
        <f>D7</f>
        <v>0.22499495704225936</v>
      </c>
      <c r="M5" s="6">
        <f>D8</f>
        <v>0.21372872243038016</v>
      </c>
      <c r="N5" s="2"/>
      <c r="O5" s="2"/>
      <c r="P5" s="2"/>
      <c r="Q5" s="2"/>
      <c r="R5" s="2"/>
    </row>
    <row r="6" spans="2:18" ht="18.75" x14ac:dyDescent="0.3">
      <c r="B6" s="5">
        <v>0.2</v>
      </c>
      <c r="C6" s="30">
        <v>0.1204737433977406</v>
      </c>
      <c r="D6" s="30">
        <v>0.2565114589528355</v>
      </c>
      <c r="E6" s="30">
        <v>0.43010246541815128</v>
      </c>
      <c r="F6" s="30">
        <v>0.94058712615986628</v>
      </c>
      <c r="G6" s="2"/>
      <c r="H6" s="11">
        <v>50</v>
      </c>
      <c r="I6" s="6">
        <f>E4</f>
        <v>2.6731307648397622</v>
      </c>
      <c r="J6" s="6">
        <f>E5</f>
        <v>0.48344934052465144</v>
      </c>
      <c r="K6" s="6">
        <f>E6</f>
        <v>0.43010246541815128</v>
      </c>
      <c r="L6" s="6">
        <f>E7</f>
        <v>0.42027386743829281</v>
      </c>
      <c r="M6" s="6">
        <f>E8</f>
        <v>0.38624929176717449</v>
      </c>
      <c r="N6" s="2"/>
      <c r="O6" s="2"/>
      <c r="P6" s="2"/>
      <c r="Q6" s="2"/>
      <c r="R6" s="2"/>
    </row>
    <row r="7" spans="2:18" ht="18.75" x14ac:dyDescent="0.3">
      <c r="B7" s="5">
        <v>0.3</v>
      </c>
      <c r="C7" s="30">
        <v>0.11154762993397309</v>
      </c>
      <c r="D7" s="30">
        <v>0.22499495704225936</v>
      </c>
      <c r="E7" s="31">
        <v>0.42027386743829281</v>
      </c>
      <c r="F7" s="30">
        <v>0.86574682762409239</v>
      </c>
      <c r="G7" s="2"/>
      <c r="H7" s="11">
        <v>60</v>
      </c>
      <c r="I7" s="6">
        <f>F4</f>
        <v>4.8510413773049557</v>
      </c>
      <c r="J7" s="6">
        <f>F5</f>
        <v>1.0174359523086747</v>
      </c>
      <c r="K7" s="6">
        <f>F6</f>
        <v>0.94058712615986628</v>
      </c>
      <c r="L7" s="6">
        <f>F7</f>
        <v>0.86574682762409239</v>
      </c>
      <c r="M7" s="6">
        <f>F8</f>
        <v>0.77944634870439478</v>
      </c>
      <c r="N7" s="2"/>
      <c r="O7" s="2"/>
      <c r="P7" s="2"/>
      <c r="Q7" s="2"/>
      <c r="R7" s="2"/>
    </row>
    <row r="8" spans="2:18" ht="18.75" x14ac:dyDescent="0.3">
      <c r="B8" s="5">
        <v>0.4</v>
      </c>
      <c r="C8" s="30">
        <v>9.4508788147561681E-2</v>
      </c>
      <c r="D8" s="30">
        <v>0.21372872243038016</v>
      </c>
      <c r="E8" s="30">
        <v>0.38624929176717449</v>
      </c>
      <c r="F8" s="30">
        <v>0.77944634870439478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2:18" ht="18.75" x14ac:dyDescent="0.3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2:18" ht="18.75" x14ac:dyDescent="0.3">
      <c r="B10" s="9" t="s">
        <v>47</v>
      </c>
      <c r="C10" s="9" t="s">
        <v>48</v>
      </c>
      <c r="D10" s="15" t="s">
        <v>49</v>
      </c>
      <c r="E10" s="12" t="s">
        <v>50</v>
      </c>
      <c r="F10" s="13"/>
      <c r="G10" s="13"/>
      <c r="H10" s="13"/>
      <c r="I10" s="14"/>
      <c r="J10" s="2"/>
      <c r="K10" s="9" t="s">
        <v>47</v>
      </c>
      <c r="L10" s="9" t="s">
        <v>48</v>
      </c>
      <c r="M10" s="15" t="s">
        <v>49</v>
      </c>
      <c r="N10" s="12" t="s">
        <v>50</v>
      </c>
      <c r="O10" s="13"/>
      <c r="P10" s="13"/>
      <c r="Q10" s="13"/>
      <c r="R10" s="14"/>
    </row>
    <row r="11" spans="2:18" ht="18.75" x14ac:dyDescent="0.3">
      <c r="B11" s="9"/>
      <c r="C11" s="9"/>
      <c r="D11" s="16"/>
      <c r="E11" s="10" t="s">
        <v>6</v>
      </c>
      <c r="F11" s="10" t="s">
        <v>7</v>
      </c>
      <c r="G11" s="10" t="s">
        <v>8</v>
      </c>
      <c r="H11" s="10" t="s">
        <v>9</v>
      </c>
      <c r="I11" s="10" t="s">
        <v>10</v>
      </c>
      <c r="J11" s="2"/>
      <c r="K11" s="9"/>
      <c r="L11" s="9"/>
      <c r="M11" s="16"/>
      <c r="N11" s="10" t="s">
        <v>6</v>
      </c>
      <c r="O11" s="10" t="s">
        <v>7</v>
      </c>
      <c r="P11" s="10" t="s">
        <v>8</v>
      </c>
      <c r="Q11" s="10" t="s">
        <v>9</v>
      </c>
      <c r="R11" s="10" t="s">
        <v>10</v>
      </c>
    </row>
    <row r="12" spans="2:18" ht="18.75" x14ac:dyDescent="0.3">
      <c r="B12" s="17">
        <v>60</v>
      </c>
      <c r="C12" s="17">
        <v>333</v>
      </c>
      <c r="D12" s="32">
        <v>3.0000000000000001E-3</v>
      </c>
      <c r="E12" s="17">
        <f>LN(F4)</f>
        <v>1.5791933988710964</v>
      </c>
      <c r="F12" s="17">
        <f>LN(F5)</f>
        <v>1.7285690219441305E-2</v>
      </c>
      <c r="G12" s="17">
        <f>LN(F6)</f>
        <v>-6.1250996403185626E-2</v>
      </c>
      <c r="H12" s="17">
        <f>LN(F7)</f>
        <v>-0.14416276001577077</v>
      </c>
      <c r="I12" s="17">
        <f>LN(F8)</f>
        <v>-0.24917142068576978</v>
      </c>
      <c r="J12" s="2"/>
      <c r="K12" s="17">
        <v>30</v>
      </c>
      <c r="L12" s="17">
        <v>303</v>
      </c>
      <c r="M12" s="32">
        <v>3.3E-3</v>
      </c>
      <c r="N12" s="17">
        <f>E15</f>
        <v>0.2698333324328005</v>
      </c>
      <c r="O12" s="17">
        <f>F15</f>
        <v>-1.9924122121149579</v>
      </c>
      <c r="P12" s="17">
        <f>G15</f>
        <v>-2.1163234469086385</v>
      </c>
      <c r="Q12" s="17">
        <f>H15</f>
        <v>-2.1933036049992052</v>
      </c>
      <c r="R12" s="17">
        <f>I15</f>
        <v>-2.3590624525358312</v>
      </c>
    </row>
    <row r="13" spans="2:18" ht="18.75" x14ac:dyDescent="0.3">
      <c r="B13" s="17">
        <v>50</v>
      </c>
      <c r="C13" s="17">
        <v>323</v>
      </c>
      <c r="D13" s="32">
        <v>3.0999999999999999E-3</v>
      </c>
      <c r="E13" s="17">
        <f>LN(E4)</f>
        <v>0.98325035658862536</v>
      </c>
      <c r="F13" s="17">
        <f>LN(E5)</f>
        <v>-0.72680874615600044</v>
      </c>
      <c r="G13" s="17">
        <f>LN(E6)</f>
        <v>-0.84373180701136019</v>
      </c>
      <c r="H13" s="17">
        <f>LN(E7)</f>
        <v>-0.86684871487767945</v>
      </c>
      <c r="I13" s="17">
        <f>LN(E8)</f>
        <v>-0.95127228438435618</v>
      </c>
      <c r="J13" s="2"/>
      <c r="K13" s="17">
        <v>40</v>
      </c>
      <c r="L13" s="17">
        <v>313</v>
      </c>
      <c r="M13" s="32">
        <v>3.2000000000000002E-3</v>
      </c>
      <c r="N13" s="17">
        <f>E14</f>
        <v>0.67790095612890877</v>
      </c>
      <c r="O13" s="17">
        <f>F14</f>
        <v>-1.3242947892986647</v>
      </c>
      <c r="P13" s="17">
        <f>G14</f>
        <v>-1.3605819410891182</v>
      </c>
      <c r="Q13" s="17">
        <f>H14</f>
        <v>-1.4916772901744091</v>
      </c>
      <c r="R13" s="17">
        <f>I14</f>
        <v>-1.5430477203054747</v>
      </c>
    </row>
    <row r="14" spans="2:18" ht="18.75" x14ac:dyDescent="0.3">
      <c r="B14" s="17">
        <v>40</v>
      </c>
      <c r="C14" s="17">
        <v>313</v>
      </c>
      <c r="D14" s="32">
        <v>3.2000000000000002E-3</v>
      </c>
      <c r="E14" s="17">
        <f>LN(D4)</f>
        <v>0.67790095612890877</v>
      </c>
      <c r="F14" s="17">
        <f>LN(D5)</f>
        <v>-1.3242947892986647</v>
      </c>
      <c r="G14" s="17">
        <f>LN(D6)</f>
        <v>-1.3605819410891182</v>
      </c>
      <c r="H14" s="17">
        <f>LN(D7)</f>
        <v>-1.4916772901744091</v>
      </c>
      <c r="I14" s="17">
        <f>LN(D8)</f>
        <v>-1.5430477203054747</v>
      </c>
      <c r="J14" s="2"/>
      <c r="K14" s="17">
        <v>50</v>
      </c>
      <c r="L14" s="17">
        <v>323</v>
      </c>
      <c r="M14" s="32">
        <v>3.0999999999999999E-3</v>
      </c>
      <c r="N14" s="17">
        <f>E13</f>
        <v>0.98325035658862536</v>
      </c>
      <c r="O14" s="17">
        <f>F13</f>
        <v>-0.72680874615600044</v>
      </c>
      <c r="P14" s="17">
        <f>G13</f>
        <v>-0.84373180701136019</v>
      </c>
      <c r="Q14" s="17">
        <f>H13</f>
        <v>-0.86684871487767945</v>
      </c>
      <c r="R14" s="17">
        <f>I13</f>
        <v>-0.95127228438435618</v>
      </c>
    </row>
    <row r="15" spans="2:18" ht="18.75" x14ac:dyDescent="0.3">
      <c r="B15" s="17">
        <v>30</v>
      </c>
      <c r="C15" s="17">
        <v>303</v>
      </c>
      <c r="D15" s="32">
        <v>3.3E-3</v>
      </c>
      <c r="E15" s="17">
        <f>LN(C4)</f>
        <v>0.2698333324328005</v>
      </c>
      <c r="F15" s="17">
        <f>LN(C5)</f>
        <v>-1.9924122121149579</v>
      </c>
      <c r="G15" s="17">
        <f>LN(C6)</f>
        <v>-2.1163234469086385</v>
      </c>
      <c r="H15" s="17">
        <f>LN(C7)</f>
        <v>-2.1933036049992052</v>
      </c>
      <c r="I15" s="17">
        <f>LN(C8)</f>
        <v>-2.3590624525358312</v>
      </c>
      <c r="J15" s="2"/>
      <c r="K15" s="17">
        <v>60</v>
      </c>
      <c r="L15" s="17">
        <v>333</v>
      </c>
      <c r="M15" s="32">
        <v>3.0000000000000001E-3</v>
      </c>
      <c r="N15" s="17">
        <f>E12</f>
        <v>1.5791933988710964</v>
      </c>
      <c r="O15" s="17">
        <f>F12</f>
        <v>1.7285690219441305E-2</v>
      </c>
      <c r="P15" s="17">
        <f>G12</f>
        <v>-6.1250996403185626E-2</v>
      </c>
      <c r="Q15" s="17">
        <f>H12</f>
        <v>-0.14416276001577077</v>
      </c>
      <c r="R15" s="17">
        <f>I12</f>
        <v>-0.24917142068576978</v>
      </c>
    </row>
    <row r="17" spans="2:15" ht="18.75" x14ac:dyDescent="0.3">
      <c r="B17" s="2" t="s">
        <v>33</v>
      </c>
      <c r="C17" s="2">
        <v>8.3140000000000001</v>
      </c>
      <c r="D17" s="2">
        <v>8.3140000000000001</v>
      </c>
      <c r="E17" s="2">
        <v>8.3140000000000001</v>
      </c>
      <c r="F17" s="2">
        <v>8.3140000000000001</v>
      </c>
      <c r="G17" s="2">
        <v>8.3140000000000001</v>
      </c>
    </row>
    <row r="18" spans="2:15" ht="18.75" x14ac:dyDescent="0.3">
      <c r="B18" s="2" t="s">
        <v>51</v>
      </c>
      <c r="C18">
        <v>-4233.3999999999996</v>
      </c>
      <c r="D18">
        <v>-6626.6</v>
      </c>
      <c r="E18">
        <f xml:space="preserve"> -6682.1</f>
        <v>-6682.1</v>
      </c>
      <c r="F18">
        <v>-6772.3</v>
      </c>
      <c r="G18">
        <v>-6921.4</v>
      </c>
    </row>
    <row r="19" spans="2:15" ht="18.75" x14ac:dyDescent="0.3">
      <c r="B19" s="2" t="s">
        <v>33</v>
      </c>
      <c r="C19" s="2">
        <f>RSQ(N12:N15,M12:M15)</f>
        <v>0.98185623405947731</v>
      </c>
      <c r="D19" s="2">
        <f>RSQ(O12:O15,M12:M15)</f>
        <v>0.99827097576985657</v>
      </c>
      <c r="E19" s="2">
        <f>RSQ(P12:P15,M12:M15)</f>
        <v>0.9942523241855874</v>
      </c>
      <c r="F19" s="2">
        <f>RSQ(Q12:Q15,M12:M15)</f>
        <v>0.9992870429559505</v>
      </c>
      <c r="G19" s="2">
        <f>RSQ(R12:R15,M12:M15)</f>
        <v>0.99632272473225858</v>
      </c>
    </row>
    <row r="20" spans="2:15" ht="18.75" x14ac:dyDescent="0.3">
      <c r="B20" s="33" t="s">
        <v>52</v>
      </c>
      <c r="C20" s="33">
        <f>-(C18*C17)</f>
        <v>35196.4876</v>
      </c>
      <c r="D20" s="33">
        <f>-(D18*D17)</f>
        <v>55093.5524</v>
      </c>
      <c r="E20" s="33">
        <f>-(E18*E17)</f>
        <v>55554.979400000004</v>
      </c>
      <c r="F20" s="33">
        <f>-(F18*F17)</f>
        <v>56304.902200000004</v>
      </c>
      <c r="G20" s="33">
        <f>-(G18*G17)</f>
        <v>57544.5196</v>
      </c>
    </row>
    <row r="21" spans="2:15" ht="18.75" x14ac:dyDescent="0.3">
      <c r="B21" s="2" t="s">
        <v>53</v>
      </c>
      <c r="C21">
        <v>14.212999999999999</v>
      </c>
      <c r="D21">
        <v>19.867000000000001</v>
      </c>
      <c r="E21">
        <v>19.952999999999999</v>
      </c>
      <c r="F21">
        <v>20.158999999999999</v>
      </c>
      <c r="G21">
        <v>20.527000000000001</v>
      </c>
    </row>
    <row r="22" spans="2:15" ht="18.75" x14ac:dyDescent="0.3">
      <c r="B22" s="2"/>
      <c r="C22" s="2"/>
      <c r="D22" s="2"/>
      <c r="E22" s="2"/>
      <c r="F22" s="2"/>
      <c r="G22" s="2"/>
    </row>
    <row r="23" spans="2:15" ht="18.75" x14ac:dyDescent="0.3">
      <c r="B23" s="34" t="s">
        <v>54</v>
      </c>
      <c r="C23" s="34" t="s">
        <v>55</v>
      </c>
      <c r="D23" s="34" t="s">
        <v>56</v>
      </c>
      <c r="E23" s="2"/>
      <c r="F23" s="2"/>
      <c r="G23" s="2"/>
    </row>
    <row r="24" spans="2:15" ht="18.75" x14ac:dyDescent="0.3">
      <c r="B24" s="35">
        <v>0</v>
      </c>
      <c r="C24" s="2">
        <f>C20</f>
        <v>35196.4876</v>
      </c>
      <c r="D24" s="6">
        <f>C24/1000</f>
        <v>35.196487599999998</v>
      </c>
      <c r="E24" s="2"/>
      <c r="F24" s="2"/>
      <c r="G24" s="2"/>
    </row>
    <row r="25" spans="2:15" ht="18.75" x14ac:dyDescent="0.3">
      <c r="B25" s="35">
        <v>0.1</v>
      </c>
      <c r="C25" s="2">
        <f>D20</f>
        <v>55093.5524</v>
      </c>
      <c r="D25" s="6">
        <f t="shared" ref="D25:D28" si="0">C25/1000</f>
        <v>55.0935524</v>
      </c>
      <c r="E25" s="2"/>
      <c r="F25" s="2"/>
      <c r="G25" s="2"/>
    </row>
    <row r="26" spans="2:15" ht="18.75" x14ac:dyDescent="0.3">
      <c r="B26" s="35">
        <v>0.2</v>
      </c>
      <c r="C26" s="2">
        <f>E20</f>
        <v>55554.979400000004</v>
      </c>
      <c r="D26" s="6">
        <f t="shared" si="0"/>
        <v>55.554979400000001</v>
      </c>
      <c r="E26" s="2"/>
      <c r="F26" s="2"/>
      <c r="G26" s="2"/>
    </row>
    <row r="27" spans="2:15" ht="18.75" x14ac:dyDescent="0.3">
      <c r="B27" s="35">
        <v>0.3</v>
      </c>
      <c r="C27" s="2">
        <f>F20</f>
        <v>56304.902200000004</v>
      </c>
      <c r="D27" s="6">
        <f t="shared" si="0"/>
        <v>56.304902200000001</v>
      </c>
      <c r="E27" s="2"/>
      <c r="F27" s="2"/>
      <c r="G27" s="2"/>
    </row>
    <row r="28" spans="2:15" ht="18.75" x14ac:dyDescent="0.3">
      <c r="B28" s="35">
        <v>0.4</v>
      </c>
      <c r="C28" s="2">
        <f>G20</f>
        <v>57544.5196</v>
      </c>
      <c r="D28" s="6">
        <f t="shared" si="0"/>
        <v>57.544519600000001</v>
      </c>
      <c r="E28" s="2"/>
      <c r="F28" s="2"/>
      <c r="G28" s="2"/>
    </row>
    <row r="30" spans="2:15" x14ac:dyDescent="0.25">
      <c r="B30" t="s">
        <v>48</v>
      </c>
      <c r="C30" t="s">
        <v>49</v>
      </c>
      <c r="D30" t="s">
        <v>2</v>
      </c>
      <c r="J30" s="29" t="s">
        <v>33</v>
      </c>
      <c r="K30">
        <v>8.3140000000000001</v>
      </c>
      <c r="L30">
        <v>8.3140000000000001</v>
      </c>
      <c r="M30">
        <v>8.3140000000000001</v>
      </c>
      <c r="N30">
        <v>8.3140000000000001</v>
      </c>
      <c r="O30">
        <v>8.3140000000000001</v>
      </c>
    </row>
    <row r="31" spans="2:15" x14ac:dyDescent="0.25">
      <c r="D31" t="s">
        <v>6</v>
      </c>
      <c r="E31" t="s">
        <v>7</v>
      </c>
      <c r="F31" t="s">
        <v>8</v>
      </c>
      <c r="G31" t="s">
        <v>9</v>
      </c>
      <c r="H31" t="s">
        <v>10</v>
      </c>
      <c r="J31" s="29" t="s">
        <v>51</v>
      </c>
      <c r="K31">
        <v>-3918.8</v>
      </c>
      <c r="L31">
        <v>-6311.9015640501348</v>
      </c>
      <c r="M31">
        <v>-6367.3892994983889</v>
      </c>
      <c r="N31">
        <v>-6457.5729241513054</v>
      </c>
      <c r="O31">
        <v>-6606.7703453755776</v>
      </c>
    </row>
    <row r="32" spans="2:15" x14ac:dyDescent="0.25">
      <c r="B32">
        <v>303</v>
      </c>
      <c r="C32">
        <v>3.3E-3</v>
      </c>
      <c r="D32">
        <v>1.3097461403382624</v>
      </c>
      <c r="E32">
        <v>0.1363660844640541</v>
      </c>
      <c r="F32">
        <v>0.1204737433977406</v>
      </c>
      <c r="G32">
        <v>0.11154762993397309</v>
      </c>
      <c r="H32">
        <v>9.4508788147561681E-2</v>
      </c>
      <c r="J32" s="29" t="s">
        <v>57</v>
      </c>
      <c r="K32">
        <v>32580.903200000001</v>
      </c>
      <c r="L32">
        <v>52477.149603512822</v>
      </c>
      <c r="M32">
        <v>52938.474636029605</v>
      </c>
      <c r="N32">
        <v>53688.261291393952</v>
      </c>
      <c r="O32">
        <v>54928.688651452554</v>
      </c>
    </row>
    <row r="33" spans="2:15" x14ac:dyDescent="0.25">
      <c r="B33">
        <v>313</v>
      </c>
      <c r="C33">
        <v>3.2000000000000002E-3</v>
      </c>
      <c r="D33">
        <v>1.9697388216714116</v>
      </c>
      <c r="E33">
        <v>0.26599047229050971</v>
      </c>
      <c r="F33">
        <v>0.2565114589528355</v>
      </c>
      <c r="G33">
        <v>0.22499495704225936</v>
      </c>
      <c r="H33">
        <v>0.21372872243038016</v>
      </c>
      <c r="J33" s="29" t="s">
        <v>53</v>
      </c>
      <c r="K33">
        <v>7.4601787617806572</v>
      </c>
      <c r="L33">
        <v>13.114499710107221</v>
      </c>
      <c r="M33">
        <v>13.200371543253693</v>
      </c>
      <c r="N33">
        <v>13.405923916246689</v>
      </c>
      <c r="O33">
        <v>13.774255416142058</v>
      </c>
    </row>
    <row r="34" spans="2:15" x14ac:dyDescent="0.25">
      <c r="B34">
        <v>323</v>
      </c>
      <c r="C34">
        <v>3.0999999999999999E-3</v>
      </c>
      <c r="D34">
        <v>2.6731307648397622</v>
      </c>
      <c r="E34">
        <v>0.48344934052465144</v>
      </c>
      <c r="F34">
        <v>0.43010246541815128</v>
      </c>
      <c r="G34">
        <v>0.42027386743829281</v>
      </c>
      <c r="H34">
        <v>0.38624929176717449</v>
      </c>
      <c r="J34" s="29" t="s">
        <v>58</v>
      </c>
      <c r="K34">
        <v>6.0229999999999991E+23</v>
      </c>
      <c r="L34">
        <v>6.0229999999999991E+23</v>
      </c>
      <c r="M34">
        <v>6.0229999999999991E+23</v>
      </c>
      <c r="N34">
        <v>6.0229999999999991E+23</v>
      </c>
      <c r="O34">
        <v>6.0229999999999991E+23</v>
      </c>
    </row>
    <row r="35" spans="2:15" x14ac:dyDescent="0.25">
      <c r="B35">
        <v>333</v>
      </c>
      <c r="C35">
        <v>3.0000000000000001E-3</v>
      </c>
      <c r="D35">
        <v>4.8510413773049557</v>
      </c>
      <c r="E35">
        <v>1.0174359523086747</v>
      </c>
      <c r="F35">
        <v>0.94058712615986628</v>
      </c>
      <c r="G35">
        <v>0.86574682762409239</v>
      </c>
      <c r="H35">
        <v>0.77944634870439478</v>
      </c>
      <c r="J35" s="29" t="s">
        <v>59</v>
      </c>
      <c r="K35">
        <v>6.6300000000000008E-34</v>
      </c>
      <c r="L35">
        <v>6.6300000000000008E-34</v>
      </c>
      <c r="M35">
        <v>6.6300000000000008E-34</v>
      </c>
      <c r="N35">
        <v>6.6300000000000008E-34</v>
      </c>
      <c r="O35">
        <v>6.6300000000000008E-34</v>
      </c>
    </row>
    <row r="36" spans="2:15" x14ac:dyDescent="0.25">
      <c r="J36" s="29" t="s">
        <v>60</v>
      </c>
      <c r="K36">
        <v>-135.50995104644912</v>
      </c>
      <c r="L36">
        <v>-88.499926682062053</v>
      </c>
      <c r="M36">
        <v>-87.785988261282284</v>
      </c>
      <c r="N36">
        <v>-86.077025832218524</v>
      </c>
      <c r="O36">
        <v>-83.014717742088422</v>
      </c>
    </row>
    <row r="38" spans="2:15" x14ac:dyDescent="0.25">
      <c r="B38" s="36" t="s">
        <v>61</v>
      </c>
      <c r="C38" s="36"/>
      <c r="D38" s="36"/>
      <c r="E38" s="36"/>
      <c r="F38" s="36"/>
      <c r="J38" s="27" t="s">
        <v>62</v>
      </c>
      <c r="K38" s="27" t="s">
        <v>63</v>
      </c>
      <c r="L38" s="27" t="s">
        <v>64</v>
      </c>
      <c r="M38" s="29"/>
    </row>
    <row r="39" spans="2:15" x14ac:dyDescent="0.25">
      <c r="B39" s="29" t="s">
        <v>6</v>
      </c>
      <c r="C39" s="29" t="s">
        <v>7</v>
      </c>
      <c r="D39" s="29" t="s">
        <v>8</v>
      </c>
      <c r="E39" s="29" t="s">
        <v>9</v>
      </c>
      <c r="F39" s="29" t="s">
        <v>10</v>
      </c>
      <c r="J39" s="29">
        <v>0</v>
      </c>
      <c r="K39">
        <v>32.580903200000002</v>
      </c>
      <c r="L39">
        <v>-135.50995104644912</v>
      </c>
    </row>
    <row r="40" spans="2:15" x14ac:dyDescent="0.25">
      <c r="B40">
        <v>-5.4438994730765682</v>
      </c>
      <c r="C40">
        <v>-7.7061450176243271</v>
      </c>
      <c r="D40">
        <v>-7.8300562524180073</v>
      </c>
      <c r="E40">
        <v>-7.9070364105085744</v>
      </c>
      <c r="F40">
        <v>-8.0727952580452005</v>
      </c>
      <c r="J40" s="29">
        <v>0.1</v>
      </c>
      <c r="K40">
        <v>52.477149603512821</v>
      </c>
      <c r="L40">
        <v>-88.499926682062053</v>
      </c>
    </row>
    <row r="41" spans="2:15" x14ac:dyDescent="0.25">
      <c r="B41">
        <v>-5.0683022344112443</v>
      </c>
      <c r="C41">
        <v>-7.0704979798388177</v>
      </c>
      <c r="D41">
        <v>-7.1067851316292714</v>
      </c>
      <c r="E41">
        <v>-7.237880480714562</v>
      </c>
      <c r="F41">
        <v>-7.2892509108456283</v>
      </c>
      <c r="J41" s="29">
        <v>0.2</v>
      </c>
      <c r="K41">
        <v>52.938474636029603</v>
      </c>
      <c r="L41">
        <v>-87.785988261282284</v>
      </c>
    </row>
    <row r="42" spans="2:15" x14ac:dyDescent="0.25">
      <c r="B42">
        <v>-4.7944019666340312</v>
      </c>
      <c r="C42">
        <v>-6.5044610693786566</v>
      </c>
      <c r="D42">
        <v>-6.6213841302340164</v>
      </c>
      <c r="E42">
        <v>-6.6445010381003362</v>
      </c>
      <c r="F42">
        <v>-6.7289246076070128</v>
      </c>
      <c r="J42" s="29">
        <v>0.3</v>
      </c>
      <c r="K42">
        <v>53.68826129139395</v>
      </c>
      <c r="L42">
        <v>-86.077025832218524</v>
      </c>
    </row>
    <row r="43" spans="2:15" x14ac:dyDescent="0.25">
      <c r="B43">
        <v>-4.2289490911093477</v>
      </c>
      <c r="C43">
        <v>-5.790856799761003</v>
      </c>
      <c r="D43">
        <v>-5.869393486383629</v>
      </c>
      <c r="E43">
        <v>-5.9523052499962148</v>
      </c>
      <c r="F43">
        <v>-6.0573139106662133</v>
      </c>
      <c r="J43" s="29">
        <v>0.4</v>
      </c>
      <c r="K43">
        <v>54.928688651452553</v>
      </c>
      <c r="L43">
        <v>-83.014717742088422</v>
      </c>
    </row>
  </sheetData>
  <mergeCells count="13">
    <mergeCell ref="N10:R10"/>
    <mergeCell ref="B38:F38"/>
    <mergeCell ref="H2:H3"/>
    <mergeCell ref="I2:M2"/>
    <mergeCell ref="B10:B11"/>
    <mergeCell ref="C10:C11"/>
    <mergeCell ref="D10:D11"/>
    <mergeCell ref="E10:I10"/>
    <mergeCell ref="K10:K11"/>
    <mergeCell ref="L10:L11"/>
    <mergeCell ref="M10:M11"/>
    <mergeCell ref="B2:B3"/>
    <mergeCell ref="C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Weigh Loss</vt:lpstr>
      <vt:lpstr>Effect Synergetic</vt:lpstr>
      <vt:lpstr>Isotherm Adsorption</vt:lpstr>
      <vt:lpstr>Thermodynamic Parameters Activa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2023-11-28T11:32:41Z</dcterms:created>
  <dcterms:modified xsi:type="dcterms:W3CDTF">2023-11-28T11:52:09Z</dcterms:modified>
</cp:coreProperties>
</file>